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uchowski\Documents\Moje Dokumenty II\Przetarg energia na 2023\"/>
    </mc:Choice>
  </mc:AlternateContent>
  <xr:revisionPtr revIDLastSave="0" documentId="13_ncr:1_{5E625977-97A2-4BB3-A01E-67B473847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Arkusz1!$A$2:$AB$43</definedName>
    <definedName name="_xlnm.Print_Area" localSheetId="1">Arkusz2!$E$38:$N$54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" l="1"/>
  <c r="L43" i="1"/>
  <c r="K43" i="1"/>
  <c r="J43" i="1"/>
  <c r="I43" i="1"/>
  <c r="H43" i="1"/>
  <c r="G43" i="1"/>
  <c r="F43" i="1"/>
  <c r="M34" i="1" l="1"/>
  <c r="Q34" i="1"/>
  <c r="O24" i="1"/>
  <c r="O30" i="1"/>
  <c r="O27" i="1"/>
  <c r="O21" i="1"/>
  <c r="O18" i="1"/>
  <c r="O15" i="1"/>
  <c r="O12" i="1"/>
  <c r="R14" i="1" s="1"/>
  <c r="O6" i="1"/>
  <c r="O7" i="1"/>
  <c r="O8" i="1"/>
  <c r="O9" i="1"/>
  <c r="O10" i="1"/>
  <c r="O11" i="1"/>
  <c r="O33" i="1"/>
  <c r="K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O34" i="1" l="1"/>
  <c r="G34" i="1" l="1"/>
  <c r="I54" i="2" l="1"/>
  <c r="G59" i="2"/>
  <c r="M54" i="2" l="1"/>
  <c r="G47" i="2"/>
  <c r="I47" i="2" s="1"/>
  <c r="G46" i="2"/>
  <c r="I46" i="2" s="1"/>
  <c r="G45" i="2"/>
  <c r="I45" i="2" s="1"/>
  <c r="G44" i="2"/>
  <c r="G43" i="2"/>
  <c r="I43" i="2" s="1"/>
  <c r="G42" i="2"/>
  <c r="I42" i="2" s="1"/>
  <c r="G41" i="2"/>
  <c r="I41" i="2" s="1"/>
  <c r="L47" i="2"/>
  <c r="L46" i="2"/>
  <c r="N46" i="2" s="1"/>
  <c r="L45" i="2"/>
  <c r="L44" i="2"/>
  <c r="N44" i="2" s="1"/>
  <c r="L43" i="2"/>
  <c r="N43" i="2" s="1"/>
  <c r="L42" i="2"/>
  <c r="L41" i="2"/>
  <c r="M34" i="2"/>
  <c r="K34" i="2"/>
  <c r="I34" i="2"/>
  <c r="G34" i="2"/>
  <c r="N33" i="2"/>
  <c r="J33" i="2"/>
  <c r="N32" i="2"/>
  <c r="J32" i="2"/>
  <c r="O31" i="2"/>
  <c r="N31" i="2"/>
  <c r="J31" i="2"/>
  <c r="N30" i="2"/>
  <c r="J30" i="2"/>
  <c r="N29" i="2"/>
  <c r="J29" i="2"/>
  <c r="O28" i="2"/>
  <c r="N28" i="2"/>
  <c r="J28" i="2"/>
  <c r="N27" i="2"/>
  <c r="J27" i="2"/>
  <c r="N26" i="2"/>
  <c r="J26" i="2"/>
  <c r="O25" i="2"/>
  <c r="N25" i="2"/>
  <c r="J25" i="2"/>
  <c r="N24" i="2"/>
  <c r="J24" i="2"/>
  <c r="N23" i="2"/>
  <c r="J23" i="2"/>
  <c r="O22" i="2"/>
  <c r="N22" i="2"/>
  <c r="J22" i="2"/>
  <c r="N21" i="2"/>
  <c r="J21" i="2"/>
  <c r="N20" i="2"/>
  <c r="J20" i="2"/>
  <c r="O19" i="2"/>
  <c r="N19" i="2"/>
  <c r="J19" i="2"/>
  <c r="N18" i="2"/>
  <c r="J18" i="2"/>
  <c r="N17" i="2"/>
  <c r="J17" i="2"/>
  <c r="O16" i="2"/>
  <c r="N16" i="2"/>
  <c r="J16" i="2"/>
  <c r="N15" i="2"/>
  <c r="J15" i="2"/>
  <c r="N14" i="2"/>
  <c r="J14" i="2"/>
  <c r="O13" i="2"/>
  <c r="N13" i="2"/>
  <c r="J13" i="2"/>
  <c r="N12" i="2"/>
  <c r="J12" i="2"/>
  <c r="N11" i="2"/>
  <c r="J11" i="2"/>
  <c r="N10" i="2"/>
  <c r="J10" i="2"/>
  <c r="N9" i="2"/>
  <c r="J9" i="2"/>
  <c r="N8" i="2"/>
  <c r="J8" i="2"/>
  <c r="N7" i="2"/>
  <c r="J7" i="2"/>
  <c r="N6" i="2"/>
  <c r="J6" i="2"/>
  <c r="G50" i="2" l="1"/>
  <c r="L49" i="2"/>
  <c r="N47" i="2"/>
  <c r="G52" i="2"/>
  <c r="G48" i="2"/>
  <c r="L52" i="2"/>
  <c r="L51" i="2"/>
  <c r="L48" i="2"/>
  <c r="L50" i="2"/>
  <c r="N41" i="2"/>
  <c r="N45" i="2"/>
  <c r="N42" i="2"/>
  <c r="I44" i="2"/>
  <c r="I48" i="2" s="1"/>
  <c r="G49" i="2"/>
  <c r="G51" i="2"/>
  <c r="F54" i="2" l="1"/>
  <c r="N48" i="2"/>
  <c r="I49" i="2"/>
  <c r="R15" i="1"/>
  <c r="N49" i="2" l="1"/>
  <c r="I34" i="1"/>
  <c r="R23" i="1"/>
  <c r="R33" i="1"/>
  <c r="R11" i="1"/>
  <c r="R10" i="1"/>
  <c r="R9" i="1"/>
  <c r="R8" i="1"/>
  <c r="R7" i="1"/>
  <c r="R6" i="1"/>
  <c r="J33" i="1"/>
  <c r="J32" i="1"/>
  <c r="J31" i="1"/>
  <c r="J23" i="1"/>
  <c r="J22" i="1"/>
  <c r="J21" i="1"/>
  <c r="J20" i="1"/>
  <c r="J19" i="1"/>
  <c r="J17" i="1"/>
  <c r="J16" i="1"/>
  <c r="J15" i="1"/>
  <c r="J30" i="1"/>
  <c r="J18" i="1"/>
  <c r="J26" i="1"/>
  <c r="J29" i="1"/>
  <c r="J14" i="1"/>
  <c r="J13" i="1"/>
  <c r="J12" i="1"/>
  <c r="J11" i="1"/>
  <c r="J10" i="1"/>
  <c r="J9" i="1"/>
  <c r="J8" i="1"/>
  <c r="J7" i="1"/>
  <c r="J6" i="1"/>
  <c r="R32" i="1"/>
  <c r="R29" i="1"/>
  <c r="R25" i="1"/>
  <c r="R17" i="1"/>
  <c r="R21" i="1"/>
  <c r="R20" i="1"/>
  <c r="R18" i="1" l="1"/>
  <c r="R26" i="1"/>
  <c r="R19" i="1"/>
  <c r="R27" i="1"/>
  <c r="R22" i="1"/>
  <c r="R28" i="1"/>
  <c r="J27" i="1"/>
  <c r="R30" i="1"/>
  <c r="J24" i="1"/>
  <c r="J28" i="1"/>
  <c r="R31" i="1"/>
  <c r="J25" i="1"/>
  <c r="R12" i="1"/>
  <c r="R16" i="1"/>
  <c r="R24" i="1"/>
  <c r="R13" i="1"/>
  <c r="S31" i="1"/>
  <c r="S28" i="1"/>
  <c r="S25" i="1"/>
  <c r="S22" i="1"/>
  <c r="S19" i="1"/>
  <c r="S13" i="1"/>
  <c r="S16" i="1" l="1"/>
</calcChain>
</file>

<file path=xl/sharedStrings.xml><?xml version="1.0" encoding="utf-8"?>
<sst xmlns="http://schemas.openxmlformats.org/spreadsheetml/2006/main" count="680" uniqueCount="152">
  <si>
    <t>Lp.</t>
  </si>
  <si>
    <t>Nazwa i adres firmy</t>
  </si>
  <si>
    <t>Opis punktu poboru</t>
  </si>
  <si>
    <t>Adres punktu poboru</t>
  </si>
  <si>
    <t>Grupa taryfowa obecna /nowa</t>
  </si>
  <si>
    <t>Moc umowna [kW]</t>
  </si>
  <si>
    <t>Strefa doby</t>
  </si>
  <si>
    <t>suma</t>
  </si>
  <si>
    <t>Nr licznika</t>
  </si>
  <si>
    <t>Operator Systemu Dystrybucyjnego</t>
  </si>
  <si>
    <t>Umowa o świadczenie usług dystrybucji energii elektrycznej nr</t>
  </si>
  <si>
    <t>Nr aktualnie obowiazujacej umowy sprzedaży</t>
  </si>
  <si>
    <t>Data zawarcia oraz okres wypowiedzenia dotychczasowej umowy</t>
  </si>
  <si>
    <t>Nr ewidencyjny Odbiorcy</t>
  </si>
  <si>
    <t>Nr PPE</t>
  </si>
  <si>
    <t>UWAGI</t>
  </si>
  <si>
    <t>Rawskie Wodociągi i Kanalizacja Sp. z o.o., 96-200 Rawa Mazowiecka ul. Juliusza Słowackiego 70</t>
  </si>
  <si>
    <t>Budynek administracyjno-gospodarczy</t>
  </si>
  <si>
    <t>96-200 Rawa Mazowiecka ul. Juliusza Słowackiego 70</t>
  </si>
  <si>
    <t>C11</t>
  </si>
  <si>
    <t>całodobowa</t>
  </si>
  <si>
    <t>PGE Dystrybucja S.A.</t>
  </si>
  <si>
    <t>760/DO/2/TPA/2014</t>
  </si>
  <si>
    <t>20000189/10</t>
  </si>
  <si>
    <t>PLZELD020028940146</t>
  </si>
  <si>
    <t>Budynek administracyjny</t>
  </si>
  <si>
    <t>761/DO/2/TPA/2014</t>
  </si>
  <si>
    <t>20000189/02</t>
  </si>
  <si>
    <t>PLZELD020028900142</t>
  </si>
  <si>
    <t>Przepompownia ścieków ESP nr 1</t>
  </si>
  <si>
    <t>96-200 Rawa Mazowiecka  ul. Skierniewicka</t>
  </si>
  <si>
    <t>762/DO/2/TPA/2014</t>
  </si>
  <si>
    <t>20000189/08</t>
  </si>
  <si>
    <t>PLZELD020028920144</t>
  </si>
  <si>
    <t>Przepompownia ścieków ESP nr 2</t>
  </si>
  <si>
    <t>763/DO/2/TPA/2014</t>
  </si>
  <si>
    <t>20000189/09</t>
  </si>
  <si>
    <t>PLZELD020028930145</t>
  </si>
  <si>
    <t>Przepompownia ścieków na terenie targowiska</t>
  </si>
  <si>
    <t>96-200 Rawa Mazowiecka ul. Reymonta nr dz. 308/20</t>
  </si>
  <si>
    <t>798/DO/2/TPA/2014</t>
  </si>
  <si>
    <t>20000189/11</t>
  </si>
  <si>
    <t>PLZELD020028950147</t>
  </si>
  <si>
    <t>Przepompownia ścieków Tatar</t>
  </si>
  <si>
    <t xml:space="preserve"> 96-200 Rawa Mazowiecka, ul. Tatar</t>
  </si>
  <si>
    <t>799/DO/2/TPA/2014</t>
  </si>
  <si>
    <t>20000189/07</t>
  </si>
  <si>
    <t>PLZELD020028910143</t>
  </si>
  <si>
    <t>Stacja uzdatniania wody</t>
  </si>
  <si>
    <t>96-200 Rawa Mazowiecka ul. Kolejowa 9</t>
  </si>
  <si>
    <t>C23</t>
  </si>
  <si>
    <t>szczyt przedpołudniowy</t>
  </si>
  <si>
    <t>23/WO/2/TPA/2014</t>
  </si>
  <si>
    <t>29910051/329</t>
  </si>
  <si>
    <t>PLZELD020000360101</t>
  </si>
  <si>
    <t>szczyt popołudniowy</t>
  </si>
  <si>
    <t>reszta doby</t>
  </si>
  <si>
    <t>96-200 Rawa Mazowiecka ul. Katowicka 22</t>
  </si>
  <si>
    <t>24/WO/2/TPA/2014</t>
  </si>
  <si>
    <t>29910051/61</t>
  </si>
  <si>
    <t>PLZELD020000350100</t>
  </si>
  <si>
    <t>Oczyszczalnia Ścieków Żydomice przyłącze 1</t>
  </si>
  <si>
    <t>96-200 Rawa Mazowiecka Konopnica gm. Rawa Mazowiecka</t>
  </si>
  <si>
    <t>B23</t>
  </si>
  <si>
    <t>569/B/2/TPA/2014</t>
  </si>
  <si>
    <t>99900238/152</t>
  </si>
  <si>
    <t>PLZELD020003670141</t>
  </si>
  <si>
    <t>Oczyszczalnia Ścieków Żydomice przyłącze 2</t>
  </si>
  <si>
    <t>PLZELD020003670241</t>
  </si>
  <si>
    <t>Przepompownia Ścieków            przyłącze 1</t>
  </si>
  <si>
    <t>00474418</t>
  </si>
  <si>
    <t>570/B/2/TPA/2014</t>
  </si>
  <si>
    <t>99900238/852</t>
  </si>
  <si>
    <t>PLZELD021100000164</t>
  </si>
  <si>
    <t>Przepompownia Ścieków     przyłącze 2</t>
  </si>
  <si>
    <t>PLZELD021100000264</t>
  </si>
  <si>
    <t>Ujecie Wody Boguszyce</t>
  </si>
  <si>
    <t>96-200 Rawa Mazowiecka Boguszyce gm. Rawa Mazowiecka</t>
  </si>
  <si>
    <t>571/B/2/TPA/2014</t>
  </si>
  <si>
    <t>99900238/549</t>
  </si>
  <si>
    <t>PLZELD020003690143</t>
  </si>
  <si>
    <t>Planowany % zużycia w strefie czasowej</t>
  </si>
  <si>
    <t>96-200 Rawa Mazowiecka  ul. Jeziorańskiego dz.75</t>
  </si>
  <si>
    <t>PLZELD021176800181</t>
  </si>
  <si>
    <t>91431940</t>
  </si>
  <si>
    <t>90638477</t>
  </si>
  <si>
    <t>04097231</t>
  </si>
  <si>
    <t>Przepompownia Ścieków P-5</t>
  </si>
  <si>
    <t>394/DO/2/TPA/2017</t>
  </si>
  <si>
    <t>20000189/12</t>
  </si>
  <si>
    <t>93460808</t>
  </si>
  <si>
    <t>93460854</t>
  </si>
  <si>
    <t>4280000974</t>
  </si>
  <si>
    <t xml:space="preserve"> % zużycia w strefie czasowej</t>
  </si>
  <si>
    <r>
      <t xml:space="preserve">Przyłcze nr 1 i przyłącze nr 2 zasila ten sam obiekt.                              </t>
    </r>
    <r>
      <rPr>
        <b/>
        <sz val="11"/>
        <color theme="1"/>
        <rFont val="Czcionka tekstu podstawowego"/>
        <charset val="238"/>
      </rPr>
      <t>Zamawiający eksplatuje moduł kogeneracyjny o mocy 192 kW</t>
    </r>
  </si>
  <si>
    <t xml:space="preserve">Przyłcze nr 1 i przyłącze nr 2 zasila ten sam obiekt.  </t>
  </si>
  <si>
    <t>96-200 Rawa Mazowiecka ul. Jerozolimska 3</t>
  </si>
  <si>
    <t>56188648</t>
  </si>
  <si>
    <t>10133161</t>
  </si>
  <si>
    <t>44264219</t>
  </si>
  <si>
    <t>4280001814</t>
  </si>
  <si>
    <t>01359869</t>
  </si>
  <si>
    <t>ENERGIA POLSKA SP. Z O.O.</t>
  </si>
  <si>
    <t>Nazwa sprzedawcy w 2021 r.</t>
  </si>
  <si>
    <t>Zestawienie punktów poboru energii elektrycznej i plan zużycia energii elektrycznej w 2022 roku</t>
  </si>
  <si>
    <t>Umowa nr 34/2020</t>
  </si>
  <si>
    <t>Planowane roczne zużycie w 2022 roku [kWh]</t>
  </si>
  <si>
    <t>Planowane roczne zużycie w 2022 r. w poszczególnych strefach doby [kWh]</t>
  </si>
  <si>
    <t>Roczne zużycie w 2020 roku [kWh]</t>
  </si>
  <si>
    <t>Zawarta 30-09-2019 okres obowiązywania od 01.01.2021  do 31.12.2021</t>
  </si>
  <si>
    <t>4280001974</t>
  </si>
  <si>
    <t>02807105</t>
  </si>
  <si>
    <t>Roczne zużycie w 2020 r. w poszczególnych strefach doby [kWh]</t>
  </si>
  <si>
    <t>Rok 2020</t>
  </si>
  <si>
    <t>Rok 2022</t>
  </si>
  <si>
    <t xml:space="preserve">Taryfa </t>
  </si>
  <si>
    <t>Wartość</t>
  </si>
  <si>
    <t>Cena jed.</t>
  </si>
  <si>
    <t xml:space="preserve">C23 </t>
  </si>
  <si>
    <t>szczt przed.</t>
  </si>
  <si>
    <t>szczt popoł</t>
  </si>
  <si>
    <t xml:space="preserve">pozostałe </t>
  </si>
  <si>
    <t>Ilość [kW]</t>
  </si>
  <si>
    <t>Razem</t>
  </si>
  <si>
    <t>średnia cena</t>
  </si>
  <si>
    <t>Wolumen C11</t>
  </si>
  <si>
    <t>Wolumen C23</t>
  </si>
  <si>
    <t>Wolumen B23</t>
  </si>
  <si>
    <t>Planowane koszty energii elektrycznej za miesiące marzec - maj  2022</t>
  </si>
  <si>
    <t>Planowane koszty energii elektrycznej za miesiące czerwiec - grudzień  2022</t>
  </si>
  <si>
    <t>Wolumen [kW]</t>
  </si>
  <si>
    <t>Cena śr.</t>
  </si>
  <si>
    <t>Oczyszczalnia wolumen kW</t>
  </si>
  <si>
    <t>Rok 2021</t>
  </si>
  <si>
    <t>Rok 2023</t>
  </si>
  <si>
    <t>Roczne zużycie w 2021 roku [kWh]</t>
  </si>
  <si>
    <t>Roczne zużycie w 2021 r. w poszczególnych strefach doby [kWh]</t>
  </si>
  <si>
    <t>Rok 2022 m-ce I -V</t>
  </si>
  <si>
    <t>Roczne zużycie w 2022 r. m-ce I -V w poszczególnych strefach doby [kWh]</t>
  </si>
  <si>
    <t>Roczne zużycie w 2022 r. m-ce I -V [kWh]</t>
  </si>
  <si>
    <t>Planowane roczne zużycie w 2023 roku [kWh]</t>
  </si>
  <si>
    <t>Planowane roczne zużycie w 2023 r. w poszczególnych strefach doby [kWh]</t>
  </si>
  <si>
    <t>Nazwa sprzedawcy w 2022 r.</t>
  </si>
  <si>
    <t>PGE Obrót S.A.</t>
  </si>
  <si>
    <t>Umowa nr 1/TPA/2022/MZ</t>
  </si>
  <si>
    <t>Zawarta 07-02-2022 okres obowiązywania od 01.03.2022  do 31.12.2022</t>
  </si>
  <si>
    <t>Grupa taryfowa</t>
  </si>
  <si>
    <t>całodobowe</t>
  </si>
  <si>
    <t>szyt przedpołudniowy</t>
  </si>
  <si>
    <t>kWh</t>
  </si>
  <si>
    <t>Zapotrzebowanie na energię elektryczną w 2023 roku dla wszystkick PPE z podziałem na grupy taryfowe</t>
  </si>
  <si>
    <t>Zestawienie punktów poboru energii elektrycznej i plan zużycia energii elektrycznej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</si>
</sst>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zł-415]_-;\-* #,##0.00\ [$zł-415]_-;_-* &quot;-&quot;??\ [$zł-415]_-;_-@_-"/>
    <numFmt numFmtId="165" formatCode="0.0000"/>
    <numFmt numFmtId="166" formatCode="#,##0.00\ &quot;zł&quot;"/>
    <numFmt numFmtId="167" formatCode="_-* #,##0.00000\ [$zł-415]_-;\-* #,##0.00000\ [$zł-415]_-;_-* &quot;-&quot;?????\ [$zł-415]_-;_-@_-"/>
    <numFmt numFmtId="168" formatCode="#,##0.0000\ &quot;zł&quot;"/>
  </numFmts>
  <fonts count="12">
    <font>
      <sz val="11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4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2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3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0" fillId="0" borderId="0" xfId="0" applyNumberFormat="1"/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9" fontId="0" fillId="3" borderId="9" xfId="1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9" fontId="5" fillId="3" borderId="12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9" fontId="0" fillId="2" borderId="14" xfId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9" fontId="0" fillId="2" borderId="4" xfId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Border="1"/>
    <xf numFmtId="0" fontId="0" fillId="0" borderId="0" xfId="0" applyAlignment="1">
      <alignment horizontal="right"/>
    </xf>
    <xf numFmtId="167" fontId="0" fillId="0" borderId="0" xfId="0" applyNumberFormat="1"/>
    <xf numFmtId="3" fontId="0" fillId="0" borderId="11" xfId="0" applyNumberFormat="1" applyBorder="1"/>
    <xf numFmtId="0" fontId="0" fillId="0" borderId="0" xfId="0" applyBorder="1"/>
    <xf numFmtId="0" fontId="0" fillId="0" borderId="3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33" xfId="0" applyNumberFormat="1" applyBorder="1"/>
    <xf numFmtId="0" fontId="7" fillId="0" borderId="34" xfId="0" applyFont="1" applyFill="1" applyBorder="1" applyAlignment="1">
      <alignment vertical="center"/>
    </xf>
    <xf numFmtId="3" fontId="7" fillId="0" borderId="34" xfId="0" applyNumberFormat="1" applyFont="1" applyBorder="1"/>
    <xf numFmtId="0" fontId="9" fillId="0" borderId="34" xfId="0" applyFont="1" applyBorder="1" applyAlignment="1">
      <alignment horizontal="left" vertical="center"/>
    </xf>
    <xf numFmtId="164" fontId="9" fillId="0" borderId="3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64" fontId="10" fillId="0" borderId="0" xfId="0" applyNumberFormat="1" applyFont="1" applyBorder="1"/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Border="1"/>
    <xf numFmtId="0" fontId="0" fillId="0" borderId="0" xfId="0" applyBorder="1" applyAlignment="1">
      <alignment horizontal="right"/>
    </xf>
    <xf numFmtId="167" fontId="10" fillId="0" borderId="0" xfId="0" applyNumberFormat="1" applyFont="1" applyBorder="1"/>
    <xf numFmtId="0" fontId="7" fillId="0" borderId="0" xfId="0" applyFont="1" applyBorder="1" applyAlignment="1"/>
    <xf numFmtId="164" fontId="10" fillId="0" borderId="0" xfId="0" applyNumberFormat="1" applyFont="1" applyBorder="1" applyAlignment="1"/>
    <xf numFmtId="0" fontId="10" fillId="0" borderId="0" xfId="0" applyFont="1" applyBorder="1" applyAlignment="1">
      <alignment vertical="center"/>
    </xf>
    <xf numFmtId="3" fontId="2" fillId="3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"/>
  <sheetViews>
    <sheetView tabSelected="1" zoomScale="40" zoomScaleNormal="40" workbookViewId="0">
      <selection activeCell="AC15" sqref="AC15"/>
    </sheetView>
  </sheetViews>
  <sheetFormatPr defaultRowHeight="14.25"/>
  <cols>
    <col min="1" max="1" width="3.625" style="22" customWidth="1"/>
    <col min="2" max="2" width="38.75" hidden="1" customWidth="1"/>
    <col min="3" max="3" width="22.75" customWidth="1"/>
    <col min="4" max="4" width="24.625" customWidth="1"/>
    <col min="5" max="5" width="14" customWidth="1"/>
    <col min="6" max="6" width="13.625" customWidth="1"/>
    <col min="7" max="7" width="16.75" customWidth="1"/>
    <col min="8" max="8" width="17.75" customWidth="1"/>
    <col min="9" max="9" width="14.875" customWidth="1"/>
    <col min="10" max="10" width="16.5" customWidth="1"/>
    <col min="11" max="11" width="16" customWidth="1"/>
    <col min="12" max="12" width="12.875" customWidth="1"/>
    <col min="13" max="13" width="17.375" customWidth="1"/>
    <col min="14" max="14" width="12.875" customWidth="1"/>
    <col min="15" max="15" width="13.625" customWidth="1"/>
    <col min="16" max="16" width="16.875" customWidth="1"/>
    <col min="17" max="17" width="19" customWidth="1"/>
    <col min="18" max="18" width="14.875" customWidth="1"/>
    <col min="19" max="19" width="14.875" hidden="1" customWidth="1"/>
    <col min="20" max="20" width="19.125" customWidth="1"/>
    <col min="21" max="22" width="24" customWidth="1"/>
    <col min="23" max="23" width="19.375" customWidth="1"/>
    <col min="24" max="24" width="14.75" customWidth="1"/>
    <col min="25" max="25" width="20.75" customWidth="1"/>
    <col min="26" max="26" width="15.875" customWidth="1"/>
    <col min="27" max="27" width="21.375" customWidth="1"/>
    <col min="28" max="28" width="34" customWidth="1"/>
    <col min="29" max="29" width="17.625" customWidth="1"/>
  </cols>
  <sheetData>
    <row r="1" spans="1:28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customHeight="1" thickTop="1">
      <c r="A2" s="169" t="s">
        <v>151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</row>
    <row r="3" spans="1:28" ht="14.25" customHeight="1" thickBot="1">
      <c r="A3" s="169"/>
      <c r="B3" s="172"/>
      <c r="C3" s="172"/>
      <c r="D3" s="172"/>
      <c r="E3" s="172"/>
      <c r="F3" s="172"/>
      <c r="G3" s="170"/>
      <c r="H3" s="170"/>
      <c r="I3" s="170"/>
      <c r="J3" s="170"/>
      <c r="K3" s="170"/>
      <c r="L3" s="170"/>
      <c r="M3" s="170"/>
      <c r="N3" s="170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/>
    </row>
    <row r="4" spans="1:28" ht="36.75" customHeight="1" thickTop="1" thickBot="1">
      <c r="A4" s="189" t="s">
        <v>0</v>
      </c>
      <c r="B4" s="53"/>
      <c r="C4" s="183" t="s">
        <v>2</v>
      </c>
      <c r="D4" s="185" t="s">
        <v>3</v>
      </c>
      <c r="E4" s="185" t="s">
        <v>4</v>
      </c>
      <c r="F4" s="187" t="s">
        <v>5</v>
      </c>
      <c r="G4" s="180" t="s">
        <v>133</v>
      </c>
      <c r="H4" s="181"/>
      <c r="I4" s="181"/>
      <c r="J4" s="182"/>
      <c r="K4" s="180" t="s">
        <v>137</v>
      </c>
      <c r="L4" s="181"/>
      <c r="M4" s="181"/>
      <c r="N4" s="182"/>
      <c r="O4" s="181" t="s">
        <v>134</v>
      </c>
      <c r="P4" s="181"/>
      <c r="Q4" s="181"/>
      <c r="R4" s="181"/>
      <c r="S4" s="53"/>
      <c r="T4" s="185" t="s">
        <v>8</v>
      </c>
      <c r="U4" s="185" t="s">
        <v>9</v>
      </c>
      <c r="V4" s="185" t="s">
        <v>10</v>
      </c>
      <c r="W4" s="185" t="s">
        <v>142</v>
      </c>
      <c r="X4" s="185" t="s">
        <v>11</v>
      </c>
      <c r="Y4" s="187" t="s">
        <v>12</v>
      </c>
      <c r="Z4" s="185" t="s">
        <v>13</v>
      </c>
      <c r="AA4" s="185" t="s">
        <v>14</v>
      </c>
      <c r="AB4" s="185" t="s">
        <v>15</v>
      </c>
    </row>
    <row r="5" spans="1:28" ht="86.25" customHeight="1" thickTop="1" thickBot="1">
      <c r="A5" s="190"/>
      <c r="B5" s="62" t="s">
        <v>1</v>
      </c>
      <c r="C5" s="184"/>
      <c r="D5" s="186"/>
      <c r="E5" s="186"/>
      <c r="F5" s="188"/>
      <c r="G5" s="63" t="s">
        <v>135</v>
      </c>
      <c r="H5" s="31" t="s">
        <v>6</v>
      </c>
      <c r="I5" s="31" t="s">
        <v>136</v>
      </c>
      <c r="J5" s="65" t="s">
        <v>93</v>
      </c>
      <c r="K5" s="63" t="s">
        <v>139</v>
      </c>
      <c r="L5" s="31" t="s">
        <v>6</v>
      </c>
      <c r="M5" s="31" t="s">
        <v>138</v>
      </c>
      <c r="N5" s="65" t="s">
        <v>93</v>
      </c>
      <c r="O5" s="64" t="s">
        <v>140</v>
      </c>
      <c r="P5" s="39" t="s">
        <v>6</v>
      </c>
      <c r="Q5" s="39" t="s">
        <v>141</v>
      </c>
      <c r="R5" s="39" t="s">
        <v>81</v>
      </c>
      <c r="S5" s="28" t="s">
        <v>7</v>
      </c>
      <c r="T5" s="186"/>
      <c r="U5" s="186"/>
      <c r="V5" s="186"/>
      <c r="W5" s="186"/>
      <c r="X5" s="186"/>
      <c r="Y5" s="188"/>
      <c r="Z5" s="186"/>
      <c r="AA5" s="186"/>
      <c r="AB5" s="186"/>
    </row>
    <row r="6" spans="1:28" ht="60" customHeight="1" thickTop="1" thickBot="1">
      <c r="A6" s="52">
        <v>1</v>
      </c>
      <c r="B6" s="4" t="s">
        <v>16</v>
      </c>
      <c r="C6" s="4" t="s">
        <v>17</v>
      </c>
      <c r="D6" s="4" t="s">
        <v>18</v>
      </c>
      <c r="E6" s="3" t="s">
        <v>19</v>
      </c>
      <c r="F6" s="29">
        <v>10</v>
      </c>
      <c r="G6" s="68">
        <v>2570</v>
      </c>
      <c r="H6" s="32" t="s">
        <v>20</v>
      </c>
      <c r="I6" s="68">
        <v>2570</v>
      </c>
      <c r="J6" s="54">
        <f>I6/G6</f>
        <v>1</v>
      </c>
      <c r="K6" s="68">
        <v>860</v>
      </c>
      <c r="L6" s="32" t="s">
        <v>20</v>
      </c>
      <c r="M6" s="68">
        <v>860</v>
      </c>
      <c r="N6" s="54">
        <f>M6/K6</f>
        <v>1</v>
      </c>
      <c r="O6" s="60">
        <f>(K6/5)*12</f>
        <v>2064</v>
      </c>
      <c r="P6" s="40" t="s">
        <v>20</v>
      </c>
      <c r="Q6" s="60">
        <v>2064</v>
      </c>
      <c r="R6" s="48">
        <f>Q6/O6</f>
        <v>1</v>
      </c>
      <c r="S6" s="5"/>
      <c r="T6" s="124" t="s">
        <v>98</v>
      </c>
      <c r="U6" s="3" t="s">
        <v>21</v>
      </c>
      <c r="V6" s="3" t="s">
        <v>22</v>
      </c>
      <c r="W6" s="6" t="s">
        <v>143</v>
      </c>
      <c r="X6" s="6" t="s">
        <v>144</v>
      </c>
      <c r="Y6" s="6" t="s">
        <v>145</v>
      </c>
      <c r="Z6" s="3" t="s">
        <v>23</v>
      </c>
      <c r="AA6" s="7" t="s">
        <v>24</v>
      </c>
      <c r="AB6" s="8"/>
    </row>
    <row r="7" spans="1:28" ht="60" customHeight="1" thickTop="1" thickBot="1">
      <c r="A7" s="9">
        <v>2</v>
      </c>
      <c r="B7" s="10" t="s">
        <v>16</v>
      </c>
      <c r="C7" s="11" t="s">
        <v>25</v>
      </c>
      <c r="D7" s="10" t="s">
        <v>18</v>
      </c>
      <c r="E7" s="9" t="s">
        <v>19</v>
      </c>
      <c r="F7" s="30">
        <v>17</v>
      </c>
      <c r="G7" s="69">
        <v>10827</v>
      </c>
      <c r="H7" s="32" t="s">
        <v>20</v>
      </c>
      <c r="I7" s="111">
        <v>10827</v>
      </c>
      <c r="J7" s="54">
        <f t="shared" ref="J7:J11" si="0">I7/G7</f>
        <v>1</v>
      </c>
      <c r="K7" s="111">
        <v>4326</v>
      </c>
      <c r="L7" s="32" t="s">
        <v>20</v>
      </c>
      <c r="M7" s="111">
        <v>4326</v>
      </c>
      <c r="N7" s="54">
        <f t="shared" ref="N7:N11" si="1">M7/K7</f>
        <v>1</v>
      </c>
      <c r="O7" s="60">
        <f t="shared" ref="O7:O33" si="2">(K7/5)*12</f>
        <v>10382.400000000001</v>
      </c>
      <c r="P7" s="41" t="s">
        <v>20</v>
      </c>
      <c r="Q7" s="61">
        <v>10382.400000000001</v>
      </c>
      <c r="R7" s="48">
        <f t="shared" ref="R7:R11" si="3">Q7/O7</f>
        <v>1</v>
      </c>
      <c r="S7" s="26"/>
      <c r="T7" s="125" t="s">
        <v>97</v>
      </c>
      <c r="U7" s="25" t="s">
        <v>21</v>
      </c>
      <c r="V7" s="9" t="s">
        <v>26</v>
      </c>
      <c r="W7" s="6" t="s">
        <v>143</v>
      </c>
      <c r="X7" s="6" t="s">
        <v>144</v>
      </c>
      <c r="Y7" s="6" t="s">
        <v>145</v>
      </c>
      <c r="Z7" s="9" t="s">
        <v>27</v>
      </c>
      <c r="AA7" s="12" t="s">
        <v>28</v>
      </c>
      <c r="AB7" s="13"/>
    </row>
    <row r="8" spans="1:28" ht="60" customHeight="1" thickTop="1" thickBot="1">
      <c r="A8" s="3">
        <v>3</v>
      </c>
      <c r="B8" s="4" t="s">
        <v>16</v>
      </c>
      <c r="C8" s="14" t="s">
        <v>29</v>
      </c>
      <c r="D8" s="14" t="s">
        <v>30</v>
      </c>
      <c r="E8" s="3" t="s">
        <v>19</v>
      </c>
      <c r="F8" s="29">
        <v>6</v>
      </c>
      <c r="G8" s="68">
        <v>1243</v>
      </c>
      <c r="H8" s="32" t="s">
        <v>20</v>
      </c>
      <c r="I8" s="68">
        <v>1243</v>
      </c>
      <c r="J8" s="54">
        <f t="shared" si="0"/>
        <v>1</v>
      </c>
      <c r="K8" s="68">
        <v>257</v>
      </c>
      <c r="L8" s="32" t="s">
        <v>20</v>
      </c>
      <c r="M8" s="68">
        <v>257</v>
      </c>
      <c r="N8" s="54">
        <f t="shared" si="1"/>
        <v>1</v>
      </c>
      <c r="O8" s="60">
        <f t="shared" si="2"/>
        <v>616.79999999999995</v>
      </c>
      <c r="P8" s="40" t="s">
        <v>20</v>
      </c>
      <c r="Q8" s="60">
        <v>616.79999999999995</v>
      </c>
      <c r="R8" s="48">
        <f t="shared" si="3"/>
        <v>1</v>
      </c>
      <c r="S8" s="5"/>
      <c r="T8" s="124" t="s">
        <v>90</v>
      </c>
      <c r="U8" s="3" t="s">
        <v>21</v>
      </c>
      <c r="V8" s="3" t="s">
        <v>31</v>
      </c>
      <c r="W8" s="6" t="s">
        <v>143</v>
      </c>
      <c r="X8" s="6" t="s">
        <v>144</v>
      </c>
      <c r="Y8" s="6" t="s">
        <v>145</v>
      </c>
      <c r="Z8" s="3" t="s">
        <v>32</v>
      </c>
      <c r="AA8" s="7" t="s">
        <v>33</v>
      </c>
      <c r="AB8" s="8"/>
    </row>
    <row r="9" spans="1:28" ht="60" customHeight="1" thickTop="1" thickBot="1">
      <c r="A9" s="3">
        <v>4</v>
      </c>
      <c r="B9" s="4" t="s">
        <v>16</v>
      </c>
      <c r="C9" s="14" t="s">
        <v>34</v>
      </c>
      <c r="D9" s="14" t="s">
        <v>30</v>
      </c>
      <c r="E9" s="3" t="s">
        <v>19</v>
      </c>
      <c r="F9" s="29">
        <v>6</v>
      </c>
      <c r="G9" s="68">
        <v>1375</v>
      </c>
      <c r="H9" s="32" t="s">
        <v>20</v>
      </c>
      <c r="I9" s="68">
        <v>1375</v>
      </c>
      <c r="J9" s="54">
        <f t="shared" si="0"/>
        <v>1</v>
      </c>
      <c r="K9" s="68">
        <v>616</v>
      </c>
      <c r="L9" s="32" t="s">
        <v>20</v>
      </c>
      <c r="M9" s="68">
        <v>616</v>
      </c>
      <c r="N9" s="54">
        <f t="shared" si="1"/>
        <v>1</v>
      </c>
      <c r="O9" s="60">
        <f t="shared" si="2"/>
        <v>1478.4</v>
      </c>
      <c r="P9" s="40" t="s">
        <v>20</v>
      </c>
      <c r="Q9" s="60">
        <v>1478.4</v>
      </c>
      <c r="R9" s="48">
        <f t="shared" si="3"/>
        <v>1</v>
      </c>
      <c r="S9" s="5"/>
      <c r="T9" s="124" t="s">
        <v>91</v>
      </c>
      <c r="U9" s="3" t="s">
        <v>21</v>
      </c>
      <c r="V9" s="3" t="s">
        <v>35</v>
      </c>
      <c r="W9" s="6" t="s">
        <v>143</v>
      </c>
      <c r="X9" s="6" t="s">
        <v>144</v>
      </c>
      <c r="Y9" s="6" t="s">
        <v>145</v>
      </c>
      <c r="Z9" s="3" t="s">
        <v>36</v>
      </c>
      <c r="AA9" s="7" t="s">
        <v>37</v>
      </c>
      <c r="AB9" s="8"/>
    </row>
    <row r="10" spans="1:28" ht="60" customHeight="1" thickTop="1" thickBot="1">
      <c r="A10" s="7">
        <v>5</v>
      </c>
      <c r="B10" s="4" t="s">
        <v>16</v>
      </c>
      <c r="C10" s="4" t="s">
        <v>38</v>
      </c>
      <c r="D10" s="15" t="s">
        <v>39</v>
      </c>
      <c r="E10" s="3" t="s">
        <v>19</v>
      </c>
      <c r="F10" s="29">
        <v>6</v>
      </c>
      <c r="G10" s="68">
        <v>1124</v>
      </c>
      <c r="H10" s="32" t="s">
        <v>20</v>
      </c>
      <c r="I10" s="68">
        <v>1124</v>
      </c>
      <c r="J10" s="54">
        <f t="shared" si="0"/>
        <v>1</v>
      </c>
      <c r="K10" s="68">
        <v>615</v>
      </c>
      <c r="L10" s="32" t="s">
        <v>20</v>
      </c>
      <c r="M10" s="68">
        <v>615</v>
      </c>
      <c r="N10" s="54">
        <f t="shared" si="1"/>
        <v>1</v>
      </c>
      <c r="O10" s="60">
        <f t="shared" si="2"/>
        <v>1476</v>
      </c>
      <c r="P10" s="40" t="s">
        <v>20</v>
      </c>
      <c r="Q10" s="60">
        <v>1476</v>
      </c>
      <c r="R10" s="48">
        <f t="shared" si="3"/>
        <v>1</v>
      </c>
      <c r="S10" s="5"/>
      <c r="T10" s="124" t="s">
        <v>111</v>
      </c>
      <c r="U10" s="3" t="s">
        <v>21</v>
      </c>
      <c r="V10" s="3" t="s">
        <v>40</v>
      </c>
      <c r="W10" s="6" t="s">
        <v>143</v>
      </c>
      <c r="X10" s="6" t="s">
        <v>144</v>
      </c>
      <c r="Y10" s="6" t="s">
        <v>145</v>
      </c>
      <c r="Z10" s="3" t="s">
        <v>41</v>
      </c>
      <c r="AA10" s="7" t="s">
        <v>42</v>
      </c>
      <c r="AB10" s="8"/>
    </row>
    <row r="11" spans="1:28" ht="60" customHeight="1" thickTop="1" thickBot="1">
      <c r="A11" s="7">
        <v>6</v>
      </c>
      <c r="B11" s="4" t="s">
        <v>16</v>
      </c>
      <c r="C11" s="14" t="s">
        <v>43</v>
      </c>
      <c r="D11" s="15" t="s">
        <v>44</v>
      </c>
      <c r="E11" s="3" t="s">
        <v>19</v>
      </c>
      <c r="F11" s="29">
        <v>10</v>
      </c>
      <c r="G11" s="68">
        <v>859</v>
      </c>
      <c r="H11" s="32" t="s">
        <v>20</v>
      </c>
      <c r="I11" s="68">
        <v>859</v>
      </c>
      <c r="J11" s="54">
        <f t="shared" si="0"/>
        <v>1</v>
      </c>
      <c r="K11" s="68">
        <v>305</v>
      </c>
      <c r="L11" s="32" t="s">
        <v>20</v>
      </c>
      <c r="M11" s="68">
        <v>305</v>
      </c>
      <c r="N11" s="54">
        <f t="shared" si="1"/>
        <v>1</v>
      </c>
      <c r="O11" s="60">
        <f t="shared" si="2"/>
        <v>732</v>
      </c>
      <c r="P11" s="40" t="s">
        <v>20</v>
      </c>
      <c r="Q11" s="60">
        <v>732</v>
      </c>
      <c r="R11" s="48">
        <f t="shared" si="3"/>
        <v>1</v>
      </c>
      <c r="S11" s="5"/>
      <c r="T11" s="124" t="s">
        <v>85</v>
      </c>
      <c r="U11" s="3" t="s">
        <v>21</v>
      </c>
      <c r="V11" s="3" t="s">
        <v>45</v>
      </c>
      <c r="W11" s="6" t="s">
        <v>143</v>
      </c>
      <c r="X11" s="6" t="s">
        <v>144</v>
      </c>
      <c r="Y11" s="6" t="s">
        <v>145</v>
      </c>
      <c r="Z11" s="3" t="s">
        <v>46</v>
      </c>
      <c r="AA11" s="7" t="s">
        <v>47</v>
      </c>
      <c r="AB11" s="8"/>
    </row>
    <row r="12" spans="1:28" ht="60" customHeight="1" thickTop="1" thickBot="1">
      <c r="A12" s="148">
        <v>7</v>
      </c>
      <c r="B12" s="151" t="s">
        <v>16</v>
      </c>
      <c r="C12" s="148" t="s">
        <v>48</v>
      </c>
      <c r="D12" s="151" t="s">
        <v>49</v>
      </c>
      <c r="E12" s="174" t="s">
        <v>50</v>
      </c>
      <c r="F12" s="154">
        <v>140</v>
      </c>
      <c r="G12" s="157">
        <v>332073</v>
      </c>
      <c r="H12" s="34" t="s">
        <v>51</v>
      </c>
      <c r="I12" s="35">
        <v>65784</v>
      </c>
      <c r="J12" s="55">
        <f>I12/G12</f>
        <v>0.19810101995645535</v>
      </c>
      <c r="K12" s="157">
        <v>130837</v>
      </c>
      <c r="L12" s="34" t="s">
        <v>51</v>
      </c>
      <c r="M12" s="35">
        <v>26679</v>
      </c>
      <c r="N12" s="55">
        <f>M12/K12</f>
        <v>0.20391020888586561</v>
      </c>
      <c r="O12" s="160">
        <f>(K12/5)*12</f>
        <v>314008.80000000005</v>
      </c>
      <c r="P12" s="42" t="s">
        <v>51</v>
      </c>
      <c r="Q12" s="43">
        <v>64029.600000000006</v>
      </c>
      <c r="R12" s="49">
        <f>Q12/O12</f>
        <v>0.20391020888586561</v>
      </c>
      <c r="S12" s="16"/>
      <c r="T12" s="163" t="s">
        <v>99</v>
      </c>
      <c r="U12" s="148" t="s">
        <v>21</v>
      </c>
      <c r="V12" s="148" t="s">
        <v>52</v>
      </c>
      <c r="W12" s="6" t="s">
        <v>143</v>
      </c>
      <c r="X12" s="6" t="s">
        <v>144</v>
      </c>
      <c r="Y12" s="6" t="s">
        <v>145</v>
      </c>
      <c r="Z12" s="148" t="s">
        <v>53</v>
      </c>
      <c r="AA12" s="148" t="s">
        <v>54</v>
      </c>
      <c r="AB12" s="177"/>
    </row>
    <row r="13" spans="1:28" ht="60" customHeight="1" thickTop="1" thickBot="1">
      <c r="A13" s="149"/>
      <c r="B13" s="152"/>
      <c r="C13" s="149"/>
      <c r="D13" s="152"/>
      <c r="E13" s="175"/>
      <c r="F13" s="155"/>
      <c r="G13" s="158"/>
      <c r="H13" s="36" t="s">
        <v>55</v>
      </c>
      <c r="I13" s="37">
        <v>46417</v>
      </c>
      <c r="J13" s="56">
        <f>I13/G12</f>
        <v>0.13977950631337085</v>
      </c>
      <c r="K13" s="158"/>
      <c r="L13" s="36" t="s">
        <v>55</v>
      </c>
      <c r="M13" s="37">
        <v>19513</v>
      </c>
      <c r="N13" s="56">
        <f>M13/K12</f>
        <v>0.14913976933130538</v>
      </c>
      <c r="O13" s="161"/>
      <c r="P13" s="44" t="s">
        <v>55</v>
      </c>
      <c r="Q13" s="45">
        <v>46831.199999999997</v>
      </c>
      <c r="R13" s="50">
        <f>Q13/O12</f>
        <v>0.14913976933130532</v>
      </c>
      <c r="S13" s="17">
        <f>SUM(Q12:Q14)</f>
        <v>314008.8</v>
      </c>
      <c r="T13" s="164"/>
      <c r="U13" s="149"/>
      <c r="V13" s="149"/>
      <c r="W13" s="6" t="s">
        <v>143</v>
      </c>
      <c r="X13" s="6" t="s">
        <v>144</v>
      </c>
      <c r="Y13" s="6" t="s">
        <v>145</v>
      </c>
      <c r="Z13" s="149"/>
      <c r="AA13" s="149"/>
      <c r="AB13" s="178"/>
    </row>
    <row r="14" spans="1:28" ht="60" customHeight="1" thickTop="1" thickBot="1">
      <c r="A14" s="150"/>
      <c r="B14" s="153"/>
      <c r="C14" s="150"/>
      <c r="D14" s="153"/>
      <c r="E14" s="176"/>
      <c r="F14" s="156"/>
      <c r="G14" s="159"/>
      <c r="H14" s="38" t="s">
        <v>56</v>
      </c>
      <c r="I14" s="33">
        <v>219872</v>
      </c>
      <c r="J14" s="57">
        <f>I14/G12</f>
        <v>0.66211947373017377</v>
      </c>
      <c r="K14" s="159"/>
      <c r="L14" s="38" t="s">
        <v>56</v>
      </c>
      <c r="M14" s="33">
        <v>84645</v>
      </c>
      <c r="N14" s="57">
        <f>M14/K12</f>
        <v>0.64695002178282901</v>
      </c>
      <c r="O14" s="162"/>
      <c r="P14" s="46" t="s">
        <v>56</v>
      </c>
      <c r="Q14" s="47">
        <v>203148</v>
      </c>
      <c r="R14" s="51">
        <f>Q14/O12</f>
        <v>0.6469500217828289</v>
      </c>
      <c r="S14" s="18"/>
      <c r="T14" s="165"/>
      <c r="U14" s="150"/>
      <c r="V14" s="150"/>
      <c r="W14" s="6" t="s">
        <v>143</v>
      </c>
      <c r="X14" s="6" t="s">
        <v>144</v>
      </c>
      <c r="Y14" s="6" t="s">
        <v>145</v>
      </c>
      <c r="Z14" s="150"/>
      <c r="AA14" s="150"/>
      <c r="AB14" s="179"/>
    </row>
    <row r="15" spans="1:28" ht="60" customHeight="1" thickTop="1" thickBot="1">
      <c r="A15" s="19"/>
      <c r="B15" s="151" t="s">
        <v>16</v>
      </c>
      <c r="C15" s="151" t="s">
        <v>48</v>
      </c>
      <c r="D15" s="151" t="s">
        <v>57</v>
      </c>
      <c r="E15" s="174" t="s">
        <v>50</v>
      </c>
      <c r="F15" s="154">
        <v>55</v>
      </c>
      <c r="G15" s="157">
        <v>137160</v>
      </c>
      <c r="H15" s="34" t="s">
        <v>51</v>
      </c>
      <c r="I15" s="35">
        <v>24201</v>
      </c>
      <c r="J15" s="55">
        <f>I15/G15</f>
        <v>0.17644356955380577</v>
      </c>
      <c r="K15" s="157">
        <v>66076</v>
      </c>
      <c r="L15" s="34" t="s">
        <v>51</v>
      </c>
      <c r="M15" s="35">
        <v>11602</v>
      </c>
      <c r="N15" s="55">
        <f>M15/K15</f>
        <v>0.17558568920636841</v>
      </c>
      <c r="O15" s="160">
        <f>(K15/5)*12</f>
        <v>158582.40000000002</v>
      </c>
      <c r="P15" s="42" t="s">
        <v>51</v>
      </c>
      <c r="Q15" s="43">
        <v>27844.800000000003</v>
      </c>
      <c r="R15" s="49">
        <f>Q15/O15</f>
        <v>0.17558568920636841</v>
      </c>
      <c r="S15" s="16"/>
      <c r="T15" s="163" t="s">
        <v>86</v>
      </c>
      <c r="U15" s="148" t="s">
        <v>21</v>
      </c>
      <c r="V15" s="148" t="s">
        <v>58</v>
      </c>
      <c r="W15" s="6" t="s">
        <v>143</v>
      </c>
      <c r="X15" s="6" t="s">
        <v>144</v>
      </c>
      <c r="Y15" s="6" t="s">
        <v>145</v>
      </c>
      <c r="Z15" s="148" t="s">
        <v>59</v>
      </c>
      <c r="AA15" s="148" t="s">
        <v>60</v>
      </c>
      <c r="AB15" s="177"/>
    </row>
    <row r="16" spans="1:28" ht="60" customHeight="1" thickTop="1" thickBot="1">
      <c r="A16" s="20"/>
      <c r="B16" s="152"/>
      <c r="C16" s="152"/>
      <c r="D16" s="152"/>
      <c r="E16" s="175"/>
      <c r="F16" s="155"/>
      <c r="G16" s="158"/>
      <c r="H16" s="36" t="s">
        <v>55</v>
      </c>
      <c r="I16" s="37">
        <v>16794</v>
      </c>
      <c r="J16" s="56">
        <f>I16/G15</f>
        <v>0.12244094488188977</v>
      </c>
      <c r="K16" s="158"/>
      <c r="L16" s="36" t="s">
        <v>55</v>
      </c>
      <c r="M16" s="37">
        <v>8349</v>
      </c>
      <c r="N16" s="56">
        <f>M16/K15</f>
        <v>0.12635450087777711</v>
      </c>
      <c r="O16" s="161"/>
      <c r="P16" s="44" t="s">
        <v>55</v>
      </c>
      <c r="Q16" s="45">
        <v>20037.599999999999</v>
      </c>
      <c r="R16" s="50">
        <f>Q16/O15</f>
        <v>0.12635450087777708</v>
      </c>
      <c r="S16" s="17">
        <f>SUM(Q15:Q17)</f>
        <v>158582.39999999999</v>
      </c>
      <c r="T16" s="164"/>
      <c r="U16" s="149"/>
      <c r="V16" s="149"/>
      <c r="W16" s="6" t="s">
        <v>143</v>
      </c>
      <c r="X16" s="6" t="s">
        <v>144</v>
      </c>
      <c r="Y16" s="6" t="s">
        <v>145</v>
      </c>
      <c r="Z16" s="149"/>
      <c r="AA16" s="149"/>
      <c r="AB16" s="178"/>
    </row>
    <row r="17" spans="1:28" ht="60" customHeight="1" thickTop="1" thickBot="1">
      <c r="A17" s="21">
        <v>8</v>
      </c>
      <c r="B17" s="153"/>
      <c r="C17" s="153"/>
      <c r="D17" s="153"/>
      <c r="E17" s="176"/>
      <c r="F17" s="156"/>
      <c r="G17" s="159"/>
      <c r="H17" s="38" t="s">
        <v>56</v>
      </c>
      <c r="I17" s="33">
        <v>96165</v>
      </c>
      <c r="J17" s="57">
        <f>I17/G15</f>
        <v>0.70111548556430447</v>
      </c>
      <c r="K17" s="159"/>
      <c r="L17" s="38" t="s">
        <v>56</v>
      </c>
      <c r="M17" s="33">
        <v>46125</v>
      </c>
      <c r="N17" s="57">
        <f>M17/K15</f>
        <v>0.69805980991585448</v>
      </c>
      <c r="O17" s="162"/>
      <c r="P17" s="46" t="s">
        <v>56</v>
      </c>
      <c r="Q17" s="47">
        <v>110700</v>
      </c>
      <c r="R17" s="51">
        <f>Q17/O15</f>
        <v>0.69805980991585437</v>
      </c>
      <c r="S17" s="18"/>
      <c r="T17" s="165"/>
      <c r="U17" s="150"/>
      <c r="V17" s="150"/>
      <c r="W17" s="6" t="s">
        <v>143</v>
      </c>
      <c r="X17" s="6" t="s">
        <v>144</v>
      </c>
      <c r="Y17" s="6" t="s">
        <v>145</v>
      </c>
      <c r="Z17" s="150"/>
      <c r="AA17" s="150"/>
      <c r="AB17" s="179"/>
    </row>
    <row r="18" spans="1:28" ht="60" customHeight="1" thickTop="1" thickBot="1">
      <c r="A18" s="19"/>
      <c r="B18" s="151" t="s">
        <v>16</v>
      </c>
      <c r="C18" s="151" t="s">
        <v>61</v>
      </c>
      <c r="D18" s="151" t="s">
        <v>62</v>
      </c>
      <c r="E18" s="148" t="s">
        <v>63</v>
      </c>
      <c r="F18" s="154">
        <v>289</v>
      </c>
      <c r="G18" s="157">
        <v>719061</v>
      </c>
      <c r="H18" s="34" t="s">
        <v>51</v>
      </c>
      <c r="I18" s="35">
        <v>115618</v>
      </c>
      <c r="J18" s="55">
        <f>I18/G18</f>
        <v>0.16079025284363913</v>
      </c>
      <c r="K18" s="157">
        <v>283842</v>
      </c>
      <c r="L18" s="34" t="s">
        <v>51</v>
      </c>
      <c r="M18" s="35">
        <v>50403</v>
      </c>
      <c r="N18" s="55">
        <f>M18/K18</f>
        <v>0.17757414336144756</v>
      </c>
      <c r="O18" s="160">
        <f>(K18/5)*12</f>
        <v>681220.8</v>
      </c>
      <c r="P18" s="42" t="s">
        <v>51</v>
      </c>
      <c r="Q18" s="43">
        <v>120967</v>
      </c>
      <c r="R18" s="49">
        <f>Q18/O18</f>
        <v>0.17757384977088192</v>
      </c>
      <c r="S18" s="16"/>
      <c r="T18" s="163" t="s">
        <v>100</v>
      </c>
      <c r="U18" s="148" t="s">
        <v>21</v>
      </c>
      <c r="V18" s="148" t="s">
        <v>64</v>
      </c>
      <c r="W18" s="6" t="s">
        <v>143</v>
      </c>
      <c r="X18" s="6" t="s">
        <v>144</v>
      </c>
      <c r="Y18" s="6" t="s">
        <v>145</v>
      </c>
      <c r="Z18" s="148" t="s">
        <v>65</v>
      </c>
      <c r="AA18" s="148" t="s">
        <v>66</v>
      </c>
      <c r="AB18" s="177" t="s">
        <v>94</v>
      </c>
    </row>
    <row r="19" spans="1:28" ht="60" customHeight="1" thickTop="1" thickBot="1">
      <c r="A19" s="20"/>
      <c r="B19" s="152"/>
      <c r="C19" s="152"/>
      <c r="D19" s="152"/>
      <c r="E19" s="149"/>
      <c r="F19" s="155"/>
      <c r="G19" s="158"/>
      <c r="H19" s="36" t="s">
        <v>55</v>
      </c>
      <c r="I19" s="37">
        <v>88913</v>
      </c>
      <c r="J19" s="56">
        <f>I19/G18</f>
        <v>0.12365153999452064</v>
      </c>
      <c r="K19" s="158"/>
      <c r="L19" s="36" t="s">
        <v>55</v>
      </c>
      <c r="M19" s="37">
        <v>37397</v>
      </c>
      <c r="N19" s="56">
        <f>M19/K18</f>
        <v>0.13175287660036217</v>
      </c>
      <c r="O19" s="161"/>
      <c r="P19" s="44" t="s">
        <v>55</v>
      </c>
      <c r="Q19" s="45">
        <v>89753</v>
      </c>
      <c r="R19" s="50">
        <f>Q19/O18</f>
        <v>0.1317531701909278</v>
      </c>
      <c r="S19" s="17">
        <f>SUM(Q18:Q20)</f>
        <v>681221</v>
      </c>
      <c r="T19" s="164"/>
      <c r="U19" s="149"/>
      <c r="V19" s="149"/>
      <c r="W19" s="6" t="s">
        <v>143</v>
      </c>
      <c r="X19" s="6" t="s">
        <v>144</v>
      </c>
      <c r="Y19" s="6" t="s">
        <v>145</v>
      </c>
      <c r="Z19" s="149"/>
      <c r="AA19" s="149"/>
      <c r="AB19" s="178"/>
    </row>
    <row r="20" spans="1:28" ht="60" customHeight="1" thickTop="1" thickBot="1">
      <c r="A20" s="21">
        <v>9</v>
      </c>
      <c r="B20" s="153"/>
      <c r="C20" s="153"/>
      <c r="D20" s="153"/>
      <c r="E20" s="150"/>
      <c r="F20" s="156"/>
      <c r="G20" s="159"/>
      <c r="H20" s="38" t="s">
        <v>56</v>
      </c>
      <c r="I20" s="33">
        <v>514530</v>
      </c>
      <c r="J20" s="57">
        <f>I20/G18</f>
        <v>0.71555820716184027</v>
      </c>
      <c r="K20" s="159"/>
      <c r="L20" s="38" t="s">
        <v>56</v>
      </c>
      <c r="M20" s="33">
        <v>196042</v>
      </c>
      <c r="N20" s="57">
        <f>M20/K18</f>
        <v>0.69067298003819022</v>
      </c>
      <c r="O20" s="162"/>
      <c r="P20" s="46" t="s">
        <v>56</v>
      </c>
      <c r="Q20" s="47">
        <v>470501</v>
      </c>
      <c r="R20" s="51">
        <f>Q20/O18</f>
        <v>0.69067327362875586</v>
      </c>
      <c r="S20" s="18"/>
      <c r="T20" s="165"/>
      <c r="U20" s="150"/>
      <c r="V20" s="150"/>
      <c r="W20" s="6" t="s">
        <v>143</v>
      </c>
      <c r="X20" s="6" t="s">
        <v>144</v>
      </c>
      <c r="Y20" s="6" t="s">
        <v>145</v>
      </c>
      <c r="Z20" s="150"/>
      <c r="AA20" s="150"/>
      <c r="AB20" s="178"/>
    </row>
    <row r="21" spans="1:28" ht="60" customHeight="1" thickTop="1" thickBot="1">
      <c r="A21" s="148">
        <v>10</v>
      </c>
      <c r="B21" s="151" t="s">
        <v>16</v>
      </c>
      <c r="C21" s="151" t="s">
        <v>67</v>
      </c>
      <c r="D21" s="151" t="s">
        <v>62</v>
      </c>
      <c r="E21" s="148" t="s">
        <v>63</v>
      </c>
      <c r="F21" s="154">
        <v>289</v>
      </c>
      <c r="G21" s="157">
        <v>52567</v>
      </c>
      <c r="H21" s="34" t="s">
        <v>51</v>
      </c>
      <c r="I21" s="35">
        <v>7787</v>
      </c>
      <c r="J21" s="55">
        <f>I21/G21</f>
        <v>0.14813476135217912</v>
      </c>
      <c r="K21" s="157">
        <v>10401</v>
      </c>
      <c r="L21" s="34" t="s">
        <v>51</v>
      </c>
      <c r="M21" s="35">
        <v>2150</v>
      </c>
      <c r="N21" s="55">
        <f>M21/K21</f>
        <v>0.20671089318334776</v>
      </c>
      <c r="O21" s="160">
        <f>(K21/5)*12</f>
        <v>24962.399999999998</v>
      </c>
      <c r="P21" s="42" t="s">
        <v>51</v>
      </c>
      <c r="Q21" s="43">
        <v>5160</v>
      </c>
      <c r="R21" s="49">
        <f>Q21/O21</f>
        <v>0.20671089318334776</v>
      </c>
      <c r="S21" s="16"/>
      <c r="T21" s="163" t="s">
        <v>92</v>
      </c>
      <c r="U21" s="148" t="s">
        <v>21</v>
      </c>
      <c r="V21" s="148" t="s">
        <v>64</v>
      </c>
      <c r="W21" s="6" t="s">
        <v>143</v>
      </c>
      <c r="X21" s="6" t="s">
        <v>144</v>
      </c>
      <c r="Y21" s="6" t="s">
        <v>145</v>
      </c>
      <c r="Z21" s="148" t="s">
        <v>65</v>
      </c>
      <c r="AA21" s="148" t="s">
        <v>68</v>
      </c>
      <c r="AB21" s="178"/>
    </row>
    <row r="22" spans="1:28" ht="60" customHeight="1" thickTop="1" thickBot="1">
      <c r="A22" s="149"/>
      <c r="B22" s="152"/>
      <c r="C22" s="152"/>
      <c r="D22" s="152"/>
      <c r="E22" s="149"/>
      <c r="F22" s="155"/>
      <c r="G22" s="158"/>
      <c r="H22" s="36" t="s">
        <v>55</v>
      </c>
      <c r="I22" s="37">
        <v>8252</v>
      </c>
      <c r="J22" s="56">
        <f>I22/G21</f>
        <v>0.15698061521486864</v>
      </c>
      <c r="K22" s="158"/>
      <c r="L22" s="36" t="s">
        <v>55</v>
      </c>
      <c r="M22" s="37">
        <v>1747</v>
      </c>
      <c r="N22" s="56">
        <f>M22/K21</f>
        <v>0.16796461878665514</v>
      </c>
      <c r="O22" s="161"/>
      <c r="P22" s="44" t="s">
        <v>55</v>
      </c>
      <c r="Q22" s="45">
        <v>4193</v>
      </c>
      <c r="R22" s="50">
        <f>Q22/O21</f>
        <v>0.16797263083677852</v>
      </c>
      <c r="S22" s="17">
        <f>SUM(Q21:Q23)</f>
        <v>24962</v>
      </c>
      <c r="T22" s="164"/>
      <c r="U22" s="149"/>
      <c r="V22" s="149"/>
      <c r="W22" s="6" t="s">
        <v>143</v>
      </c>
      <c r="X22" s="6" t="s">
        <v>144</v>
      </c>
      <c r="Y22" s="6" t="s">
        <v>145</v>
      </c>
      <c r="Z22" s="149"/>
      <c r="AA22" s="149"/>
      <c r="AB22" s="178"/>
    </row>
    <row r="23" spans="1:28" ht="60" customHeight="1" thickTop="1" thickBot="1">
      <c r="A23" s="150"/>
      <c r="B23" s="153"/>
      <c r="C23" s="153"/>
      <c r="D23" s="153"/>
      <c r="E23" s="150"/>
      <c r="F23" s="156"/>
      <c r="G23" s="159"/>
      <c r="H23" s="38" t="s">
        <v>56</v>
      </c>
      <c r="I23" s="33">
        <v>36528</v>
      </c>
      <c r="J23" s="57">
        <f>I23/G21</f>
        <v>0.69488462343295221</v>
      </c>
      <c r="K23" s="159"/>
      <c r="L23" s="38" t="s">
        <v>56</v>
      </c>
      <c r="M23" s="33">
        <v>6504</v>
      </c>
      <c r="N23" s="57">
        <f>M23/K21</f>
        <v>0.62532448802999707</v>
      </c>
      <c r="O23" s="162"/>
      <c r="P23" s="46" t="s">
        <v>56</v>
      </c>
      <c r="Q23" s="47">
        <v>15609</v>
      </c>
      <c r="R23" s="51">
        <f>Q23/O21</f>
        <v>0.62530045187962702</v>
      </c>
      <c r="S23" s="18"/>
      <c r="T23" s="165"/>
      <c r="U23" s="150"/>
      <c r="V23" s="150"/>
      <c r="W23" s="6" t="s">
        <v>143</v>
      </c>
      <c r="X23" s="6" t="s">
        <v>144</v>
      </c>
      <c r="Y23" s="6" t="s">
        <v>145</v>
      </c>
      <c r="Z23" s="150"/>
      <c r="AA23" s="150"/>
      <c r="AB23" s="179"/>
    </row>
    <row r="24" spans="1:28" ht="60" customHeight="1" thickTop="1" thickBot="1">
      <c r="A24" s="148">
        <v>11</v>
      </c>
      <c r="B24" s="151" t="s">
        <v>16</v>
      </c>
      <c r="C24" s="151" t="s">
        <v>69</v>
      </c>
      <c r="D24" s="166" t="s">
        <v>96</v>
      </c>
      <c r="E24" s="148" t="s">
        <v>63</v>
      </c>
      <c r="F24" s="154">
        <v>60</v>
      </c>
      <c r="G24" s="157">
        <v>92719</v>
      </c>
      <c r="H24" s="34" t="s">
        <v>51</v>
      </c>
      <c r="I24" s="35">
        <v>17090</v>
      </c>
      <c r="J24" s="55">
        <f>I24/G24</f>
        <v>0.18432036583655992</v>
      </c>
      <c r="K24" s="157">
        <v>38043</v>
      </c>
      <c r="L24" s="34" t="s">
        <v>51</v>
      </c>
      <c r="M24" s="35">
        <v>7108</v>
      </c>
      <c r="N24" s="55">
        <f>M24/K24</f>
        <v>0.18684120600373261</v>
      </c>
      <c r="O24" s="160">
        <f>(K24/5)*12</f>
        <v>91303.200000000012</v>
      </c>
      <c r="P24" s="42" t="s">
        <v>51</v>
      </c>
      <c r="Q24" s="43">
        <v>17059.199999999997</v>
      </c>
      <c r="R24" s="49">
        <f>Q24/O24</f>
        <v>0.18684120600373255</v>
      </c>
      <c r="S24" s="16"/>
      <c r="T24" s="163" t="s">
        <v>101</v>
      </c>
      <c r="U24" s="148" t="s">
        <v>21</v>
      </c>
      <c r="V24" s="148" t="s">
        <v>71</v>
      </c>
      <c r="W24" s="6" t="s">
        <v>143</v>
      </c>
      <c r="X24" s="6" t="s">
        <v>144</v>
      </c>
      <c r="Y24" s="6" t="s">
        <v>145</v>
      </c>
      <c r="Z24" s="148" t="s">
        <v>72</v>
      </c>
      <c r="AA24" s="148" t="s">
        <v>73</v>
      </c>
      <c r="AB24" s="151" t="s">
        <v>95</v>
      </c>
    </row>
    <row r="25" spans="1:28" ht="60" customHeight="1" thickTop="1" thickBot="1">
      <c r="A25" s="149"/>
      <c r="B25" s="152"/>
      <c r="C25" s="152"/>
      <c r="D25" s="167"/>
      <c r="E25" s="149"/>
      <c r="F25" s="155"/>
      <c r="G25" s="158"/>
      <c r="H25" s="36" t="s">
        <v>55</v>
      </c>
      <c r="I25" s="37">
        <v>12305</v>
      </c>
      <c r="J25" s="56">
        <f>I25/G24</f>
        <v>0.1327128204575114</v>
      </c>
      <c r="K25" s="158"/>
      <c r="L25" s="36" t="s">
        <v>55</v>
      </c>
      <c r="M25" s="37">
        <v>5198</v>
      </c>
      <c r="N25" s="56">
        <f>M25/K24</f>
        <v>0.13663486055253266</v>
      </c>
      <c r="O25" s="161"/>
      <c r="P25" s="44" t="s">
        <v>55</v>
      </c>
      <c r="Q25" s="45">
        <v>12475.199999999999</v>
      </c>
      <c r="R25" s="50">
        <f>Q25/O24</f>
        <v>0.13663486055253263</v>
      </c>
      <c r="S25" s="17">
        <f>SUM(Q24:Q26)</f>
        <v>91303.199999999983</v>
      </c>
      <c r="T25" s="164"/>
      <c r="U25" s="149"/>
      <c r="V25" s="149"/>
      <c r="W25" s="6" t="s">
        <v>143</v>
      </c>
      <c r="X25" s="6" t="s">
        <v>144</v>
      </c>
      <c r="Y25" s="6" t="s">
        <v>145</v>
      </c>
      <c r="Z25" s="149"/>
      <c r="AA25" s="149"/>
      <c r="AB25" s="152"/>
    </row>
    <row r="26" spans="1:28" ht="60" customHeight="1" thickTop="1" thickBot="1">
      <c r="A26" s="150"/>
      <c r="B26" s="153"/>
      <c r="C26" s="153"/>
      <c r="D26" s="168"/>
      <c r="E26" s="150"/>
      <c r="F26" s="156"/>
      <c r="G26" s="159"/>
      <c r="H26" s="38" t="s">
        <v>56</v>
      </c>
      <c r="I26" s="33">
        <v>63324</v>
      </c>
      <c r="J26" s="57">
        <f>I26/G24</f>
        <v>0.68296681370592871</v>
      </c>
      <c r="K26" s="159"/>
      <c r="L26" s="38" t="s">
        <v>56</v>
      </c>
      <c r="M26" s="33">
        <v>25737</v>
      </c>
      <c r="N26" s="57">
        <f>M26/K24</f>
        <v>0.67652393344373474</v>
      </c>
      <c r="O26" s="162"/>
      <c r="P26" s="46" t="s">
        <v>56</v>
      </c>
      <c r="Q26" s="47">
        <v>61768.799999999996</v>
      </c>
      <c r="R26" s="51">
        <f>Q26/O24</f>
        <v>0.67652393344373463</v>
      </c>
      <c r="S26" s="18"/>
      <c r="T26" s="165"/>
      <c r="U26" s="150"/>
      <c r="V26" s="150"/>
      <c r="W26" s="6" t="s">
        <v>143</v>
      </c>
      <c r="X26" s="6" t="s">
        <v>144</v>
      </c>
      <c r="Y26" s="6" t="s">
        <v>145</v>
      </c>
      <c r="Z26" s="150"/>
      <c r="AA26" s="150"/>
      <c r="AB26" s="152"/>
    </row>
    <row r="27" spans="1:28" ht="60" customHeight="1" thickTop="1" thickBot="1">
      <c r="A27" s="148">
        <v>12</v>
      </c>
      <c r="B27" s="151" t="s">
        <v>16</v>
      </c>
      <c r="C27" s="151" t="s">
        <v>74</v>
      </c>
      <c r="D27" s="166" t="s">
        <v>96</v>
      </c>
      <c r="E27" s="148" t="s">
        <v>63</v>
      </c>
      <c r="F27" s="154">
        <v>40</v>
      </c>
      <c r="G27" s="157">
        <v>7430</v>
      </c>
      <c r="H27" s="34" t="s">
        <v>51</v>
      </c>
      <c r="I27" s="35">
        <v>886</v>
      </c>
      <c r="J27" s="55">
        <f>I27/G27</f>
        <v>0.11924629878869449</v>
      </c>
      <c r="K27" s="157">
        <v>2864</v>
      </c>
      <c r="L27" s="34" t="s">
        <v>51</v>
      </c>
      <c r="M27" s="35">
        <v>802</v>
      </c>
      <c r="N27" s="55">
        <f>M27/K27</f>
        <v>0.28002793296089384</v>
      </c>
      <c r="O27" s="160">
        <f>(K27/5)*12</f>
        <v>6873.5999999999995</v>
      </c>
      <c r="P27" s="42" t="s">
        <v>51</v>
      </c>
      <c r="Q27" s="43">
        <v>1924.8000000000002</v>
      </c>
      <c r="R27" s="49">
        <f>Q27/O27</f>
        <v>0.2800279329608939</v>
      </c>
      <c r="S27" s="16"/>
      <c r="T27" s="163" t="s">
        <v>70</v>
      </c>
      <c r="U27" s="148" t="s">
        <v>21</v>
      </c>
      <c r="V27" s="148" t="s">
        <v>71</v>
      </c>
      <c r="W27" s="6" t="s">
        <v>143</v>
      </c>
      <c r="X27" s="6" t="s">
        <v>144</v>
      </c>
      <c r="Y27" s="6" t="s">
        <v>145</v>
      </c>
      <c r="Z27" s="148" t="s">
        <v>72</v>
      </c>
      <c r="AA27" s="148" t="s">
        <v>75</v>
      </c>
      <c r="AB27" s="152"/>
    </row>
    <row r="28" spans="1:28" ht="60" customHeight="1" thickTop="1" thickBot="1">
      <c r="A28" s="149"/>
      <c r="B28" s="152"/>
      <c r="C28" s="152"/>
      <c r="D28" s="167"/>
      <c r="E28" s="149"/>
      <c r="F28" s="155"/>
      <c r="G28" s="158"/>
      <c r="H28" s="36" t="s">
        <v>55</v>
      </c>
      <c r="I28" s="37">
        <v>1204</v>
      </c>
      <c r="J28" s="56">
        <f>I28/G27</f>
        <v>0.16204576043068641</v>
      </c>
      <c r="K28" s="158"/>
      <c r="L28" s="36" t="s">
        <v>55</v>
      </c>
      <c r="M28" s="37">
        <v>196</v>
      </c>
      <c r="N28" s="56">
        <f>M28/K27</f>
        <v>6.8435754189944131E-2</v>
      </c>
      <c r="O28" s="161"/>
      <c r="P28" s="44" t="s">
        <v>55</v>
      </c>
      <c r="Q28" s="45">
        <v>470.40000000000003</v>
      </c>
      <c r="R28" s="50">
        <f>Q28/O27</f>
        <v>6.8435754189944145E-2</v>
      </c>
      <c r="S28" s="17">
        <f>SUM(Q27:Q29)</f>
        <v>6873.6</v>
      </c>
      <c r="T28" s="164"/>
      <c r="U28" s="149"/>
      <c r="V28" s="149"/>
      <c r="W28" s="6" t="s">
        <v>143</v>
      </c>
      <c r="X28" s="6" t="s">
        <v>144</v>
      </c>
      <c r="Y28" s="6" t="s">
        <v>145</v>
      </c>
      <c r="Z28" s="149"/>
      <c r="AA28" s="149"/>
      <c r="AB28" s="152"/>
    </row>
    <row r="29" spans="1:28" ht="60" customHeight="1" thickTop="1" thickBot="1">
      <c r="A29" s="150"/>
      <c r="B29" s="153"/>
      <c r="C29" s="153"/>
      <c r="D29" s="168"/>
      <c r="E29" s="150"/>
      <c r="F29" s="156"/>
      <c r="G29" s="159"/>
      <c r="H29" s="38" t="s">
        <v>56</v>
      </c>
      <c r="I29" s="33">
        <v>5340</v>
      </c>
      <c r="J29" s="57">
        <f>I29/G27</f>
        <v>0.71870794078061906</v>
      </c>
      <c r="K29" s="159"/>
      <c r="L29" s="38" t="s">
        <v>56</v>
      </c>
      <c r="M29" s="33">
        <v>1866</v>
      </c>
      <c r="N29" s="57">
        <f>M29/K27</f>
        <v>0.65153631284916202</v>
      </c>
      <c r="O29" s="162"/>
      <c r="P29" s="46" t="s">
        <v>56</v>
      </c>
      <c r="Q29" s="47">
        <v>4478.3999999999996</v>
      </c>
      <c r="R29" s="51">
        <f>Q29/O27</f>
        <v>0.65153631284916202</v>
      </c>
      <c r="S29" s="18"/>
      <c r="T29" s="165"/>
      <c r="U29" s="150"/>
      <c r="V29" s="150"/>
      <c r="W29" s="6" t="s">
        <v>143</v>
      </c>
      <c r="X29" s="6" t="s">
        <v>144</v>
      </c>
      <c r="Y29" s="6" t="s">
        <v>145</v>
      </c>
      <c r="Z29" s="150"/>
      <c r="AA29" s="150"/>
      <c r="AB29" s="153"/>
    </row>
    <row r="30" spans="1:28" ht="60" customHeight="1" thickTop="1" thickBot="1">
      <c r="A30" s="148">
        <v>13</v>
      </c>
      <c r="B30" s="151" t="s">
        <v>16</v>
      </c>
      <c r="C30" s="151" t="s">
        <v>76</v>
      </c>
      <c r="D30" s="151" t="s">
        <v>77</v>
      </c>
      <c r="E30" s="148" t="s">
        <v>63</v>
      </c>
      <c r="F30" s="154">
        <v>75</v>
      </c>
      <c r="G30" s="157">
        <v>213806</v>
      </c>
      <c r="H30" s="34" t="s">
        <v>51</v>
      </c>
      <c r="I30" s="35">
        <v>40931</v>
      </c>
      <c r="J30" s="55">
        <f>I30/G30</f>
        <v>0.19143990346388781</v>
      </c>
      <c r="K30" s="157">
        <v>86237</v>
      </c>
      <c r="L30" s="34" t="s">
        <v>51</v>
      </c>
      <c r="M30" s="35">
        <v>17089</v>
      </c>
      <c r="N30" s="55">
        <f>M30/K30</f>
        <v>0.1981632014100676</v>
      </c>
      <c r="O30" s="160">
        <f>(K30/5)*12</f>
        <v>206968.80000000002</v>
      </c>
      <c r="P30" s="42" t="s">
        <v>51</v>
      </c>
      <c r="Q30" s="43">
        <v>41013.600000000006</v>
      </c>
      <c r="R30" s="49">
        <f>Q30/O30</f>
        <v>0.1981632014100676</v>
      </c>
      <c r="S30" s="16"/>
      <c r="T30" s="163" t="s">
        <v>110</v>
      </c>
      <c r="U30" s="148" t="s">
        <v>21</v>
      </c>
      <c r="V30" s="148" t="s">
        <v>78</v>
      </c>
      <c r="W30" s="6" t="s">
        <v>143</v>
      </c>
      <c r="X30" s="6" t="s">
        <v>144</v>
      </c>
      <c r="Y30" s="6" t="s">
        <v>145</v>
      </c>
      <c r="Z30" s="148" t="s">
        <v>79</v>
      </c>
      <c r="AA30" s="148" t="s">
        <v>80</v>
      </c>
      <c r="AB30" s="151"/>
    </row>
    <row r="31" spans="1:28" ht="60" customHeight="1" thickTop="1" thickBot="1">
      <c r="A31" s="149"/>
      <c r="B31" s="152"/>
      <c r="C31" s="152"/>
      <c r="D31" s="152"/>
      <c r="E31" s="149"/>
      <c r="F31" s="155"/>
      <c r="G31" s="158"/>
      <c r="H31" s="36" t="s">
        <v>55</v>
      </c>
      <c r="I31" s="37">
        <v>31690</v>
      </c>
      <c r="J31" s="56">
        <f>I31/G30</f>
        <v>0.1482184784337203</v>
      </c>
      <c r="K31" s="158"/>
      <c r="L31" s="36" t="s">
        <v>55</v>
      </c>
      <c r="M31" s="37">
        <v>13704</v>
      </c>
      <c r="N31" s="56">
        <f>M31/K30</f>
        <v>0.15891090831081786</v>
      </c>
      <c r="O31" s="161"/>
      <c r="P31" s="44" t="s">
        <v>55</v>
      </c>
      <c r="Q31" s="45">
        <v>32889.600000000006</v>
      </c>
      <c r="R31" s="50">
        <f>Q31/O30</f>
        <v>0.15891090831081789</v>
      </c>
      <c r="S31" s="17">
        <f>SUM(Q30:Q32)</f>
        <v>206968.8</v>
      </c>
      <c r="T31" s="164"/>
      <c r="U31" s="149"/>
      <c r="V31" s="149"/>
      <c r="W31" s="6" t="s">
        <v>143</v>
      </c>
      <c r="X31" s="6" t="s">
        <v>144</v>
      </c>
      <c r="Y31" s="6" t="s">
        <v>145</v>
      </c>
      <c r="Z31" s="149"/>
      <c r="AA31" s="149"/>
      <c r="AB31" s="152"/>
    </row>
    <row r="32" spans="1:28" ht="60" customHeight="1" thickTop="1" thickBot="1">
      <c r="A32" s="150"/>
      <c r="B32" s="153"/>
      <c r="C32" s="153"/>
      <c r="D32" s="153"/>
      <c r="E32" s="150"/>
      <c r="F32" s="156"/>
      <c r="G32" s="159"/>
      <c r="H32" s="38" t="s">
        <v>56</v>
      </c>
      <c r="I32" s="33">
        <v>141185</v>
      </c>
      <c r="J32" s="57">
        <f>I32/G30</f>
        <v>0.66034161810239189</v>
      </c>
      <c r="K32" s="159"/>
      <c r="L32" s="38" t="s">
        <v>56</v>
      </c>
      <c r="M32" s="33">
        <v>55444</v>
      </c>
      <c r="N32" s="57">
        <f>M32/K30</f>
        <v>0.64292589027911451</v>
      </c>
      <c r="O32" s="162"/>
      <c r="P32" s="46" t="s">
        <v>56</v>
      </c>
      <c r="Q32" s="47">
        <v>133065.59999999998</v>
      </c>
      <c r="R32" s="51">
        <f>Q32/O30</f>
        <v>0.6429258902791144</v>
      </c>
      <c r="S32" s="18"/>
      <c r="T32" s="165"/>
      <c r="U32" s="150"/>
      <c r="V32" s="150"/>
      <c r="W32" s="6" t="s">
        <v>143</v>
      </c>
      <c r="X32" s="6" t="s">
        <v>144</v>
      </c>
      <c r="Y32" s="6" t="s">
        <v>145</v>
      </c>
      <c r="Z32" s="150"/>
      <c r="AA32" s="150"/>
      <c r="AB32" s="153"/>
    </row>
    <row r="33" spans="1:28" ht="60" customHeight="1" thickTop="1" thickBot="1">
      <c r="A33" s="3">
        <v>14</v>
      </c>
      <c r="B33" s="4" t="s">
        <v>16</v>
      </c>
      <c r="C33" s="14" t="s">
        <v>87</v>
      </c>
      <c r="D33" s="14" t="s">
        <v>82</v>
      </c>
      <c r="E33" s="3" t="s">
        <v>19</v>
      </c>
      <c r="F33" s="29">
        <v>7</v>
      </c>
      <c r="G33" s="68">
        <v>481</v>
      </c>
      <c r="H33" s="32" t="s">
        <v>20</v>
      </c>
      <c r="I33" s="32">
        <v>481</v>
      </c>
      <c r="J33" s="54">
        <f t="shared" ref="J33" si="4">I33/G33</f>
        <v>1</v>
      </c>
      <c r="K33" s="68">
        <v>218</v>
      </c>
      <c r="L33" s="32" t="s">
        <v>20</v>
      </c>
      <c r="M33" s="32">
        <v>218</v>
      </c>
      <c r="N33" s="54">
        <f t="shared" ref="N33" si="5">M33/K33</f>
        <v>1</v>
      </c>
      <c r="O33" s="60">
        <f t="shared" si="2"/>
        <v>523.20000000000005</v>
      </c>
      <c r="P33" s="40" t="s">
        <v>20</v>
      </c>
      <c r="Q33" s="123">
        <v>523.20000000000005</v>
      </c>
      <c r="R33" s="48">
        <f>Q33/O33</f>
        <v>1</v>
      </c>
      <c r="S33" s="5"/>
      <c r="T33" s="124" t="s">
        <v>84</v>
      </c>
      <c r="U33" s="3" t="s">
        <v>21</v>
      </c>
      <c r="V33" s="6" t="s">
        <v>88</v>
      </c>
      <c r="W33" s="6" t="s">
        <v>143</v>
      </c>
      <c r="X33" s="6" t="s">
        <v>144</v>
      </c>
      <c r="Y33" s="6" t="s">
        <v>145</v>
      </c>
      <c r="Z33" s="3" t="s">
        <v>89</v>
      </c>
      <c r="AA33" s="7" t="s">
        <v>83</v>
      </c>
      <c r="AB33" s="27"/>
    </row>
    <row r="34" spans="1:28" ht="18.75" thickTop="1">
      <c r="B34" s="23"/>
      <c r="G34" s="24">
        <f>SUM(G6:G33)</f>
        <v>1573295</v>
      </c>
      <c r="H34" s="24"/>
      <c r="I34" s="24">
        <f>SUM(I6:I33)</f>
        <v>1573295</v>
      </c>
      <c r="J34" s="24"/>
      <c r="K34" s="24">
        <f>SUM(K6:K33)</f>
        <v>625497</v>
      </c>
      <c r="L34" s="24"/>
      <c r="M34" s="24">
        <f>SUM(M6:M33)</f>
        <v>625497</v>
      </c>
      <c r="N34" s="24"/>
      <c r="O34" s="24">
        <f>SUM(O6:O33)</f>
        <v>1501192.8</v>
      </c>
      <c r="P34" s="24"/>
      <c r="Q34" s="24">
        <f>SUM(Q6:Q33)</f>
        <v>1501192.5999999999</v>
      </c>
      <c r="R34" s="24"/>
      <c r="S34" s="24"/>
    </row>
    <row r="36" spans="1:28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1:28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12"/>
      <c r="P37" s="84"/>
      <c r="Q37" s="84"/>
      <c r="R37" s="84"/>
      <c r="S37" s="84"/>
      <c r="T37" s="84"/>
      <c r="U37" s="84"/>
      <c r="V37" s="84"/>
    </row>
    <row r="38" spans="1:28" ht="24.95" customHeight="1" thickBot="1">
      <c r="C38" s="84"/>
      <c r="D38" s="84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4"/>
      <c r="V38" s="84"/>
    </row>
    <row r="39" spans="1:28" ht="24.95" customHeight="1" thickBot="1">
      <c r="C39" s="84"/>
      <c r="D39" s="126"/>
      <c r="E39" s="191" t="s">
        <v>150</v>
      </c>
      <c r="F39" s="192"/>
      <c r="G39" s="192"/>
      <c r="H39" s="192"/>
      <c r="I39" s="192"/>
      <c r="J39" s="192"/>
      <c r="K39" s="192"/>
      <c r="L39" s="193"/>
      <c r="M39" s="92"/>
      <c r="N39" s="92"/>
      <c r="O39" s="92"/>
      <c r="P39" s="92"/>
      <c r="Q39" s="92"/>
      <c r="R39" s="92"/>
      <c r="S39" s="92"/>
      <c r="T39" s="84"/>
      <c r="U39" s="84"/>
      <c r="V39" s="84"/>
    </row>
    <row r="40" spans="1:28" ht="24.95" customHeight="1" thickBot="1">
      <c r="C40" s="84"/>
      <c r="D40" s="84"/>
      <c r="E40" s="141" t="s">
        <v>146</v>
      </c>
      <c r="F40" s="141"/>
      <c r="G40" s="141"/>
      <c r="H40" s="141"/>
      <c r="I40" s="141"/>
      <c r="J40" s="141"/>
      <c r="K40" s="141"/>
      <c r="L40" s="141"/>
      <c r="M40" s="92"/>
      <c r="N40" s="92"/>
      <c r="O40" s="92"/>
      <c r="P40" s="92"/>
      <c r="Q40" s="92"/>
      <c r="R40" s="92"/>
      <c r="S40" s="92"/>
      <c r="T40" s="92"/>
      <c r="U40" s="84"/>
      <c r="V40" s="84"/>
    </row>
    <row r="41" spans="1:28" ht="24.95" customHeight="1">
      <c r="C41" s="84"/>
      <c r="D41" s="84"/>
      <c r="E41" s="127"/>
      <c r="F41" s="129" t="s">
        <v>19</v>
      </c>
      <c r="G41" s="142" t="s">
        <v>50</v>
      </c>
      <c r="H41" s="143"/>
      <c r="I41" s="144"/>
      <c r="J41" s="145" t="s">
        <v>63</v>
      </c>
      <c r="K41" s="146"/>
      <c r="L41" s="147"/>
      <c r="M41" s="92"/>
      <c r="N41" s="92"/>
      <c r="O41" s="92"/>
      <c r="P41" s="92"/>
      <c r="Q41" s="113"/>
      <c r="R41" s="114"/>
      <c r="S41" s="93"/>
      <c r="T41" s="93"/>
      <c r="U41" s="84"/>
      <c r="V41" s="84"/>
    </row>
    <row r="42" spans="1:28" ht="51" customHeight="1">
      <c r="C42" s="84"/>
      <c r="D42" s="84"/>
      <c r="E42" s="128"/>
      <c r="F42" s="130" t="s">
        <v>147</v>
      </c>
      <c r="G42" s="131" t="s">
        <v>148</v>
      </c>
      <c r="H42" s="132" t="s">
        <v>55</v>
      </c>
      <c r="I42" s="133" t="s">
        <v>56</v>
      </c>
      <c r="J42" s="134" t="s">
        <v>148</v>
      </c>
      <c r="K42" s="132" t="s">
        <v>55</v>
      </c>
      <c r="L42" s="133" t="s">
        <v>56</v>
      </c>
      <c r="M42" s="92"/>
      <c r="N42" s="92"/>
      <c r="O42" s="92"/>
      <c r="P42" s="92"/>
      <c r="Q42" s="113"/>
      <c r="R42" s="114"/>
      <c r="S42" s="93"/>
      <c r="T42" s="93"/>
      <c r="U42" s="84"/>
      <c r="V42" s="84"/>
    </row>
    <row r="43" spans="1:28" ht="45" customHeight="1" thickBot="1">
      <c r="C43" s="84"/>
      <c r="D43" s="84"/>
      <c r="E43" s="140" t="s">
        <v>149</v>
      </c>
      <c r="F43" s="135">
        <f>Q6+Q7+Q8+Q9+Q10+Q11+Q33</f>
        <v>17272.8</v>
      </c>
      <c r="G43" s="136">
        <f>Q12+Q15</f>
        <v>91874.400000000009</v>
      </c>
      <c r="H43" s="137">
        <f>Q13+Q16</f>
        <v>66868.799999999988</v>
      </c>
      <c r="I43" s="138">
        <f>Q14+Q17</f>
        <v>313848</v>
      </c>
      <c r="J43" s="139">
        <f>Q18+Q21+Q24+Q27+Q30</f>
        <v>186124.6</v>
      </c>
      <c r="K43" s="137">
        <f>Q19+Q22+Q25+Q28+Q31</f>
        <v>139781.20000000001</v>
      </c>
      <c r="L43" s="138">
        <f>Q20+Q23+Q26+Q29+Q32</f>
        <v>685422.8</v>
      </c>
      <c r="M43" s="113"/>
      <c r="N43" s="92"/>
      <c r="O43" s="113">
        <f>SUM(F43:L43)</f>
        <v>1501192.6</v>
      </c>
      <c r="P43" s="92"/>
      <c r="Q43" s="113"/>
      <c r="R43" s="114"/>
      <c r="S43" s="93"/>
      <c r="T43" s="93"/>
      <c r="U43" s="84"/>
      <c r="V43" s="84"/>
    </row>
    <row r="44" spans="1:28" ht="24.95" customHeight="1">
      <c r="C44" s="84"/>
      <c r="D44" s="84"/>
      <c r="E44" s="92"/>
      <c r="F44" s="92"/>
      <c r="G44" s="113"/>
      <c r="H44" s="114"/>
      <c r="I44" s="93"/>
      <c r="J44" s="92"/>
      <c r="K44" s="92"/>
      <c r="L44" s="92"/>
      <c r="M44" s="92"/>
      <c r="N44" s="92"/>
      <c r="O44" s="92"/>
      <c r="P44" s="92"/>
      <c r="Q44" s="113"/>
      <c r="R44" s="114"/>
      <c r="S44" s="93"/>
      <c r="T44" s="93"/>
      <c r="U44" s="84"/>
      <c r="V44" s="84"/>
    </row>
    <row r="45" spans="1:28" ht="24.95" customHeight="1">
      <c r="C45" s="84"/>
      <c r="D45" s="84"/>
      <c r="E45" s="92"/>
      <c r="F45" s="92"/>
      <c r="G45" s="113"/>
      <c r="H45" s="114"/>
      <c r="I45" s="93"/>
      <c r="J45" s="92"/>
      <c r="K45" s="92"/>
      <c r="L45" s="92"/>
      <c r="M45" s="92"/>
      <c r="N45" s="92"/>
      <c r="O45" s="92"/>
      <c r="P45" s="92"/>
      <c r="Q45" s="113"/>
      <c r="R45" s="114"/>
      <c r="S45" s="93"/>
      <c r="T45" s="93"/>
      <c r="U45" s="84"/>
      <c r="V45" s="84"/>
    </row>
    <row r="46" spans="1:28" ht="24.95" customHeight="1">
      <c r="C46" s="84"/>
      <c r="D46" s="84"/>
      <c r="E46" s="92"/>
      <c r="F46" s="92"/>
      <c r="G46" s="113"/>
      <c r="H46" s="114"/>
      <c r="I46" s="93"/>
      <c r="J46" s="92"/>
      <c r="K46" s="92"/>
      <c r="L46" s="92"/>
      <c r="M46" s="92"/>
      <c r="N46" s="92"/>
      <c r="O46" s="92"/>
      <c r="P46" s="92"/>
      <c r="Q46" s="113"/>
      <c r="R46" s="114"/>
      <c r="S46" s="93"/>
      <c r="T46" s="93"/>
      <c r="U46" s="84"/>
      <c r="V46" s="84"/>
    </row>
    <row r="47" spans="1:28" ht="24.95" customHeight="1">
      <c r="C47" s="84"/>
      <c r="D47" s="84"/>
      <c r="E47" s="92"/>
      <c r="F47" s="92"/>
      <c r="G47" s="113"/>
      <c r="H47" s="114"/>
      <c r="I47" s="93"/>
      <c r="J47" s="92"/>
      <c r="K47" s="92"/>
      <c r="L47" s="92"/>
      <c r="M47" s="92"/>
      <c r="N47" s="92"/>
      <c r="O47" s="92"/>
      <c r="P47" s="92"/>
      <c r="Q47" s="113"/>
      <c r="R47" s="114"/>
      <c r="S47" s="93"/>
      <c r="T47" s="93"/>
      <c r="U47" s="84"/>
      <c r="V47" s="84"/>
    </row>
    <row r="48" spans="1:28" ht="24.95" customHeight="1">
      <c r="C48" s="84"/>
      <c r="D48" s="84"/>
      <c r="E48" s="84"/>
      <c r="F48" s="84"/>
      <c r="G48" s="112"/>
      <c r="H48" s="115"/>
      <c r="I48" s="94"/>
      <c r="J48" s="84"/>
      <c r="K48" s="84"/>
      <c r="L48" s="84"/>
      <c r="M48" s="84"/>
      <c r="N48" s="84"/>
      <c r="O48" s="84"/>
      <c r="P48" s="84"/>
      <c r="Q48" s="112"/>
      <c r="R48" s="115"/>
      <c r="S48" s="94"/>
      <c r="T48" s="94"/>
      <c r="U48" s="84"/>
      <c r="V48" s="84"/>
    </row>
    <row r="49" spans="3:22" ht="24.95" customHeight="1">
      <c r="C49" s="84"/>
      <c r="D49" s="84"/>
      <c r="E49" s="84"/>
      <c r="F49" s="116"/>
      <c r="G49" s="117"/>
      <c r="H49" s="118"/>
      <c r="I49" s="119"/>
      <c r="J49" s="84"/>
      <c r="K49" s="84"/>
      <c r="L49" s="84"/>
      <c r="M49" s="84"/>
      <c r="N49" s="84"/>
      <c r="O49" s="84"/>
      <c r="P49" s="104"/>
      <c r="Q49" s="95"/>
      <c r="R49" s="120"/>
      <c r="S49" s="95"/>
      <c r="T49" s="121"/>
      <c r="U49" s="84"/>
      <c r="V49" s="84"/>
    </row>
    <row r="50" spans="3:22" ht="24.95" customHeight="1">
      <c r="C50" s="84"/>
      <c r="D50" s="84"/>
      <c r="E50" s="84"/>
      <c r="F50" s="104"/>
      <c r="G50" s="112"/>
      <c r="H50" s="84"/>
      <c r="I50" s="84"/>
      <c r="J50" s="84"/>
      <c r="K50" s="84"/>
      <c r="L50" s="84"/>
      <c r="M50" s="84"/>
      <c r="N50" s="84"/>
      <c r="O50" s="84"/>
      <c r="P50" s="84"/>
      <c r="Q50" s="122"/>
      <c r="R50" s="96"/>
      <c r="S50" s="96"/>
      <c r="T50" s="97"/>
      <c r="U50" s="84"/>
      <c r="V50" s="84"/>
    </row>
    <row r="51" spans="3:22" ht="24.95" customHeight="1">
      <c r="C51" s="84"/>
      <c r="D51" s="84"/>
      <c r="E51" s="84"/>
      <c r="F51" s="104"/>
      <c r="G51" s="112"/>
      <c r="H51" s="84"/>
      <c r="I51" s="84"/>
      <c r="J51" s="84"/>
      <c r="K51" s="84"/>
      <c r="L51" s="84"/>
      <c r="M51" s="84"/>
      <c r="N51" s="84"/>
      <c r="O51" s="84"/>
      <c r="P51" s="84"/>
      <c r="Q51" s="122"/>
      <c r="R51" s="98"/>
      <c r="S51" s="98"/>
      <c r="T51" s="99"/>
      <c r="U51" s="84"/>
      <c r="V51" s="84"/>
    </row>
    <row r="52" spans="3:22" ht="24.95" customHeight="1">
      <c r="C52" s="84"/>
      <c r="D52" s="84"/>
      <c r="E52" s="84"/>
      <c r="F52" s="104"/>
      <c r="G52" s="112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100"/>
      <c r="S52" s="100"/>
      <c r="T52" s="101"/>
      <c r="U52" s="84"/>
      <c r="V52" s="84"/>
    </row>
    <row r="53" spans="3:22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spans="3:22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spans="3:22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</sheetData>
  <mergeCells count="123">
    <mergeCell ref="K4:N4"/>
    <mergeCell ref="K12:K14"/>
    <mergeCell ref="K15:K17"/>
    <mergeCell ref="K18:K20"/>
    <mergeCell ref="K21:K23"/>
    <mergeCell ref="K24:K26"/>
    <mergeCell ref="K27:K29"/>
    <mergeCell ref="K30:K32"/>
    <mergeCell ref="E39:L39"/>
    <mergeCell ref="A4:A5"/>
    <mergeCell ref="D4:D5"/>
    <mergeCell ref="E4:E5"/>
    <mergeCell ref="F4:F5"/>
    <mergeCell ref="T4:T5"/>
    <mergeCell ref="AA15:AA17"/>
    <mergeCell ref="AB15:AB17"/>
    <mergeCell ref="V15:V17"/>
    <mergeCell ref="AB24:AB29"/>
    <mergeCell ref="T12:T14"/>
    <mergeCell ref="U12:U14"/>
    <mergeCell ref="T18:T20"/>
    <mergeCell ref="T21:T23"/>
    <mergeCell ref="U21:U23"/>
    <mergeCell ref="AA27:AA29"/>
    <mergeCell ref="AB18:AB23"/>
    <mergeCell ref="AA21:AA23"/>
    <mergeCell ref="AA18:AA20"/>
    <mergeCell ref="V21:V23"/>
    <mergeCell ref="Z21:Z23"/>
    <mergeCell ref="AA24:AA26"/>
    <mergeCell ref="E15:E17"/>
    <mergeCell ref="F15:F17"/>
    <mergeCell ref="G15:G17"/>
    <mergeCell ref="A2:AB3"/>
    <mergeCell ref="A12:A14"/>
    <mergeCell ref="B12:B14"/>
    <mergeCell ref="C12:C14"/>
    <mergeCell ref="D12:D14"/>
    <mergeCell ref="E12:E14"/>
    <mergeCell ref="F12:F14"/>
    <mergeCell ref="G12:G14"/>
    <mergeCell ref="O12:O14"/>
    <mergeCell ref="Z12:Z14"/>
    <mergeCell ref="AA12:AA14"/>
    <mergeCell ref="AB12:AB14"/>
    <mergeCell ref="V12:V14"/>
    <mergeCell ref="G4:J4"/>
    <mergeCell ref="O4:R4"/>
    <mergeCell ref="C4:C5"/>
    <mergeCell ref="Z4:Z5"/>
    <mergeCell ref="AA4:AA5"/>
    <mergeCell ref="AB4:AB5"/>
    <mergeCell ref="U4:U5"/>
    <mergeCell ref="V4:V5"/>
    <mergeCell ref="W4:W5"/>
    <mergeCell ref="X4:X5"/>
    <mergeCell ref="Y4:Y5"/>
    <mergeCell ref="Z18:Z20"/>
    <mergeCell ref="V18:V20"/>
    <mergeCell ref="E18:E20"/>
    <mergeCell ref="F18:F20"/>
    <mergeCell ref="G18:G20"/>
    <mergeCell ref="O15:O17"/>
    <mergeCell ref="T15:T17"/>
    <mergeCell ref="U15:U17"/>
    <mergeCell ref="Z15:Z17"/>
    <mergeCell ref="U18:U20"/>
    <mergeCell ref="O18:O20"/>
    <mergeCell ref="C15:C17"/>
    <mergeCell ref="A21:A23"/>
    <mergeCell ref="B21:B23"/>
    <mergeCell ref="C21:C23"/>
    <mergeCell ref="D21:D23"/>
    <mergeCell ref="B15:B17"/>
    <mergeCell ref="D15:D17"/>
    <mergeCell ref="B18:B20"/>
    <mergeCell ref="C18:C20"/>
    <mergeCell ref="D18:D20"/>
    <mergeCell ref="Z24:Z26"/>
    <mergeCell ref="F21:F23"/>
    <mergeCell ref="G21:G23"/>
    <mergeCell ref="O21:O23"/>
    <mergeCell ref="A24:A26"/>
    <mergeCell ref="B24:B26"/>
    <mergeCell ref="C24:C26"/>
    <mergeCell ref="D24:D26"/>
    <mergeCell ref="E24:E26"/>
    <mergeCell ref="E21:E23"/>
    <mergeCell ref="T24:T26"/>
    <mergeCell ref="U24:U26"/>
    <mergeCell ref="V24:V26"/>
    <mergeCell ref="F24:F26"/>
    <mergeCell ref="G24:G26"/>
    <mergeCell ref="O24:O26"/>
    <mergeCell ref="A27:A29"/>
    <mergeCell ref="B27:B29"/>
    <mergeCell ref="C27:C29"/>
    <mergeCell ref="D27:D29"/>
    <mergeCell ref="E27:E29"/>
    <mergeCell ref="F27:F29"/>
    <mergeCell ref="G27:G29"/>
    <mergeCell ref="Z27:Z29"/>
    <mergeCell ref="V27:V29"/>
    <mergeCell ref="O27:O29"/>
    <mergeCell ref="T27:T29"/>
    <mergeCell ref="U27:U29"/>
    <mergeCell ref="E40:L40"/>
    <mergeCell ref="G41:I41"/>
    <mergeCell ref="J41:L41"/>
    <mergeCell ref="U30:U32"/>
    <mergeCell ref="AB30:AB32"/>
    <mergeCell ref="V30:V32"/>
    <mergeCell ref="Z30:Z32"/>
    <mergeCell ref="AA30:AA32"/>
    <mergeCell ref="A30:A32"/>
    <mergeCell ref="B30:B32"/>
    <mergeCell ref="C30:C32"/>
    <mergeCell ref="D30:D32"/>
    <mergeCell ref="E30:E32"/>
    <mergeCell ref="F30:F32"/>
    <mergeCell ref="G30:G32"/>
    <mergeCell ref="O30:O32"/>
    <mergeCell ref="T30:T32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9"/>
  <sheetViews>
    <sheetView topLeftCell="A34" workbookViewId="0">
      <selection activeCell="I55" sqref="I55"/>
    </sheetView>
  </sheetViews>
  <sheetFormatPr defaultRowHeight="14.25"/>
  <cols>
    <col min="1" max="1" width="3.625" style="22" customWidth="1"/>
    <col min="2" max="2" width="38.75" hidden="1" customWidth="1"/>
    <col min="3" max="3" width="22.75" customWidth="1"/>
    <col min="4" max="4" width="24.625" customWidth="1"/>
    <col min="5" max="5" width="14" customWidth="1"/>
    <col min="6" max="6" width="13.625" customWidth="1"/>
    <col min="7" max="7" width="12.875" customWidth="1"/>
    <col min="8" max="8" width="17.75" customWidth="1"/>
    <col min="9" max="9" width="14.875" customWidth="1"/>
    <col min="10" max="10" width="12.875" customWidth="1"/>
    <col min="11" max="11" width="13.625" customWidth="1"/>
    <col min="12" max="12" width="16.875" customWidth="1"/>
    <col min="13" max="13" width="19" customWidth="1"/>
    <col min="14" max="14" width="14.875" customWidth="1"/>
    <col min="15" max="15" width="14.875" hidden="1" customWidth="1"/>
    <col min="16" max="16" width="19.125" customWidth="1"/>
    <col min="17" max="18" width="24" customWidth="1"/>
    <col min="19" max="19" width="19.375" customWidth="1"/>
    <col min="20" max="20" width="14.75" customWidth="1"/>
    <col min="21" max="21" width="20.75" customWidth="1"/>
    <col min="22" max="22" width="15.875" customWidth="1"/>
    <col min="23" max="23" width="21.375" customWidth="1"/>
    <col min="24" max="24" width="34" customWidth="1"/>
    <col min="25" max="25" width="17.625" customWidth="1"/>
  </cols>
  <sheetData>
    <row r="1" spans="1:24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Top="1">
      <c r="A2" s="169" t="s">
        <v>104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1"/>
    </row>
    <row r="3" spans="1:24" ht="14.25" customHeight="1" thickBot="1">
      <c r="A3" s="169"/>
      <c r="B3" s="172"/>
      <c r="C3" s="172"/>
      <c r="D3" s="172"/>
      <c r="E3" s="172"/>
      <c r="F3" s="172"/>
      <c r="G3" s="170"/>
      <c r="H3" s="170"/>
      <c r="I3" s="170"/>
      <c r="J3" s="170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</row>
    <row r="4" spans="1:24" ht="36.75" customHeight="1" thickTop="1" thickBot="1">
      <c r="A4" s="189" t="s">
        <v>0</v>
      </c>
      <c r="B4" s="72"/>
      <c r="C4" s="183" t="s">
        <v>2</v>
      </c>
      <c r="D4" s="185" t="s">
        <v>3</v>
      </c>
      <c r="E4" s="185" t="s">
        <v>4</v>
      </c>
      <c r="F4" s="187" t="s">
        <v>5</v>
      </c>
      <c r="G4" s="180" t="s">
        <v>113</v>
      </c>
      <c r="H4" s="181"/>
      <c r="I4" s="181"/>
      <c r="J4" s="182"/>
      <c r="K4" s="181" t="s">
        <v>114</v>
      </c>
      <c r="L4" s="181"/>
      <c r="M4" s="181"/>
      <c r="N4" s="181"/>
      <c r="O4" s="72"/>
      <c r="P4" s="185" t="s">
        <v>8</v>
      </c>
      <c r="Q4" s="185" t="s">
        <v>9</v>
      </c>
      <c r="R4" s="185" t="s">
        <v>10</v>
      </c>
      <c r="S4" s="185" t="s">
        <v>103</v>
      </c>
      <c r="T4" s="185" t="s">
        <v>11</v>
      </c>
      <c r="U4" s="187" t="s">
        <v>12</v>
      </c>
      <c r="V4" s="185" t="s">
        <v>13</v>
      </c>
      <c r="W4" s="185" t="s">
        <v>14</v>
      </c>
      <c r="X4" s="185" t="s">
        <v>15</v>
      </c>
    </row>
    <row r="5" spans="1:24" ht="86.25" customHeight="1" thickTop="1" thickBot="1">
      <c r="A5" s="190"/>
      <c r="B5" s="62" t="s">
        <v>1</v>
      </c>
      <c r="C5" s="184"/>
      <c r="D5" s="186"/>
      <c r="E5" s="186"/>
      <c r="F5" s="188"/>
      <c r="G5" s="63" t="s">
        <v>108</v>
      </c>
      <c r="H5" s="31" t="s">
        <v>6</v>
      </c>
      <c r="I5" s="31" t="s">
        <v>112</v>
      </c>
      <c r="J5" s="65" t="s">
        <v>93</v>
      </c>
      <c r="K5" s="64" t="s">
        <v>106</v>
      </c>
      <c r="L5" s="39" t="s">
        <v>6</v>
      </c>
      <c r="M5" s="39" t="s">
        <v>107</v>
      </c>
      <c r="N5" s="39" t="s">
        <v>81</v>
      </c>
      <c r="O5" s="28" t="s">
        <v>7</v>
      </c>
      <c r="P5" s="186"/>
      <c r="Q5" s="186"/>
      <c r="R5" s="186"/>
      <c r="S5" s="186"/>
      <c r="T5" s="186"/>
      <c r="U5" s="188"/>
      <c r="V5" s="186"/>
      <c r="W5" s="186"/>
      <c r="X5" s="186"/>
    </row>
    <row r="6" spans="1:24" ht="60" customHeight="1" thickTop="1" thickBot="1">
      <c r="A6" s="70">
        <v>1</v>
      </c>
      <c r="B6" s="4" t="s">
        <v>16</v>
      </c>
      <c r="C6" s="4" t="s">
        <v>17</v>
      </c>
      <c r="D6" s="4" t="s">
        <v>18</v>
      </c>
      <c r="E6" s="3" t="s">
        <v>19</v>
      </c>
      <c r="F6" s="29">
        <v>10</v>
      </c>
      <c r="G6" s="68">
        <v>2922</v>
      </c>
      <c r="H6" s="32" t="s">
        <v>20</v>
      </c>
      <c r="I6" s="66">
        <v>2922</v>
      </c>
      <c r="J6" s="54">
        <f>I6/G6</f>
        <v>1</v>
      </c>
      <c r="K6" s="60">
        <v>2922</v>
      </c>
      <c r="L6" s="40" t="s">
        <v>20</v>
      </c>
      <c r="M6" s="60">
        <v>2922</v>
      </c>
      <c r="N6" s="48">
        <f>M6/K6</f>
        <v>1</v>
      </c>
      <c r="O6" s="5"/>
      <c r="P6" s="59" t="s">
        <v>98</v>
      </c>
      <c r="Q6" s="3" t="s">
        <v>21</v>
      </c>
      <c r="R6" s="3" t="s">
        <v>22</v>
      </c>
      <c r="S6" s="6" t="s">
        <v>102</v>
      </c>
      <c r="T6" s="6" t="s">
        <v>105</v>
      </c>
      <c r="U6" s="6" t="s">
        <v>109</v>
      </c>
      <c r="V6" s="3" t="s">
        <v>23</v>
      </c>
      <c r="W6" s="7" t="s">
        <v>24</v>
      </c>
      <c r="X6" s="8"/>
    </row>
    <row r="7" spans="1:24" ht="60" customHeight="1" thickTop="1" thickBot="1">
      <c r="A7" s="70">
        <v>2</v>
      </c>
      <c r="B7" s="10" t="s">
        <v>16</v>
      </c>
      <c r="C7" s="11" t="s">
        <v>25</v>
      </c>
      <c r="D7" s="10" t="s">
        <v>18</v>
      </c>
      <c r="E7" s="70" t="s">
        <v>19</v>
      </c>
      <c r="F7" s="73">
        <v>17</v>
      </c>
      <c r="G7" s="74">
        <v>9603</v>
      </c>
      <c r="H7" s="32" t="s">
        <v>20</v>
      </c>
      <c r="I7" s="67">
        <v>9603</v>
      </c>
      <c r="J7" s="54">
        <f t="shared" ref="J7:J11" si="0">I7/G7</f>
        <v>1</v>
      </c>
      <c r="K7" s="75">
        <v>9603</v>
      </c>
      <c r="L7" s="41" t="s">
        <v>20</v>
      </c>
      <c r="M7" s="75">
        <v>9603</v>
      </c>
      <c r="N7" s="48">
        <f t="shared" ref="N7:N11" si="1">M7/K7</f>
        <v>1</v>
      </c>
      <c r="O7" s="26"/>
      <c r="P7" s="71" t="s">
        <v>97</v>
      </c>
      <c r="Q7" s="70" t="s">
        <v>21</v>
      </c>
      <c r="R7" s="70" t="s">
        <v>26</v>
      </c>
      <c r="S7" s="6" t="s">
        <v>102</v>
      </c>
      <c r="T7" s="6" t="s">
        <v>105</v>
      </c>
      <c r="U7" s="6" t="s">
        <v>109</v>
      </c>
      <c r="V7" s="70" t="s">
        <v>27</v>
      </c>
      <c r="W7" s="12" t="s">
        <v>28</v>
      </c>
      <c r="X7" s="13"/>
    </row>
    <row r="8" spans="1:24" ht="60" customHeight="1" thickTop="1" thickBot="1">
      <c r="A8" s="3">
        <v>3</v>
      </c>
      <c r="B8" s="4" t="s">
        <v>16</v>
      </c>
      <c r="C8" s="14" t="s">
        <v>29</v>
      </c>
      <c r="D8" s="14" t="s">
        <v>30</v>
      </c>
      <c r="E8" s="3" t="s">
        <v>19</v>
      </c>
      <c r="F8" s="29">
        <v>6</v>
      </c>
      <c r="G8" s="68">
        <v>918</v>
      </c>
      <c r="H8" s="32" t="s">
        <v>20</v>
      </c>
      <c r="I8" s="66">
        <v>918</v>
      </c>
      <c r="J8" s="54">
        <f t="shared" si="0"/>
        <v>1</v>
      </c>
      <c r="K8" s="60">
        <v>918</v>
      </c>
      <c r="L8" s="40" t="s">
        <v>20</v>
      </c>
      <c r="M8" s="60">
        <v>918</v>
      </c>
      <c r="N8" s="48">
        <f t="shared" si="1"/>
        <v>1</v>
      </c>
      <c r="O8" s="5"/>
      <c r="P8" s="59" t="s">
        <v>90</v>
      </c>
      <c r="Q8" s="3" t="s">
        <v>21</v>
      </c>
      <c r="R8" s="3" t="s">
        <v>31</v>
      </c>
      <c r="S8" s="6" t="s">
        <v>102</v>
      </c>
      <c r="T8" s="6" t="s">
        <v>105</v>
      </c>
      <c r="U8" s="6" t="s">
        <v>109</v>
      </c>
      <c r="V8" s="3" t="s">
        <v>32</v>
      </c>
      <c r="W8" s="7" t="s">
        <v>33</v>
      </c>
      <c r="X8" s="8"/>
    </row>
    <row r="9" spans="1:24" ht="60" customHeight="1" thickTop="1" thickBot="1">
      <c r="A9" s="3">
        <v>4</v>
      </c>
      <c r="B9" s="4" t="s">
        <v>16</v>
      </c>
      <c r="C9" s="14" t="s">
        <v>34</v>
      </c>
      <c r="D9" s="14" t="s">
        <v>30</v>
      </c>
      <c r="E9" s="3" t="s">
        <v>19</v>
      </c>
      <c r="F9" s="29">
        <v>6</v>
      </c>
      <c r="G9" s="68">
        <v>1099</v>
      </c>
      <c r="H9" s="32" t="s">
        <v>20</v>
      </c>
      <c r="I9" s="66">
        <v>1099</v>
      </c>
      <c r="J9" s="54">
        <f t="shared" si="0"/>
        <v>1</v>
      </c>
      <c r="K9" s="60">
        <v>1099</v>
      </c>
      <c r="L9" s="40" t="s">
        <v>20</v>
      </c>
      <c r="M9" s="60">
        <v>1099</v>
      </c>
      <c r="N9" s="48">
        <f t="shared" si="1"/>
        <v>1</v>
      </c>
      <c r="O9" s="5"/>
      <c r="P9" s="59" t="s">
        <v>91</v>
      </c>
      <c r="Q9" s="3" t="s">
        <v>21</v>
      </c>
      <c r="R9" s="3" t="s">
        <v>35</v>
      </c>
      <c r="S9" s="6" t="s">
        <v>102</v>
      </c>
      <c r="T9" s="6" t="s">
        <v>105</v>
      </c>
      <c r="U9" s="6" t="s">
        <v>109</v>
      </c>
      <c r="V9" s="3" t="s">
        <v>36</v>
      </c>
      <c r="W9" s="7" t="s">
        <v>37</v>
      </c>
      <c r="X9" s="8"/>
    </row>
    <row r="10" spans="1:24" ht="60" customHeight="1" thickTop="1" thickBot="1">
      <c r="A10" s="7">
        <v>5</v>
      </c>
      <c r="B10" s="4" t="s">
        <v>16</v>
      </c>
      <c r="C10" s="4" t="s">
        <v>38</v>
      </c>
      <c r="D10" s="15" t="s">
        <v>39</v>
      </c>
      <c r="E10" s="3" t="s">
        <v>19</v>
      </c>
      <c r="F10" s="29">
        <v>6</v>
      </c>
      <c r="G10" s="68">
        <v>108</v>
      </c>
      <c r="H10" s="32" t="s">
        <v>20</v>
      </c>
      <c r="I10" s="66">
        <v>108</v>
      </c>
      <c r="J10" s="54">
        <f t="shared" si="0"/>
        <v>1</v>
      </c>
      <c r="K10" s="60">
        <v>108</v>
      </c>
      <c r="L10" s="40" t="s">
        <v>20</v>
      </c>
      <c r="M10" s="60">
        <v>108</v>
      </c>
      <c r="N10" s="48">
        <f t="shared" si="1"/>
        <v>1</v>
      </c>
      <c r="O10" s="5"/>
      <c r="P10" s="59" t="s">
        <v>111</v>
      </c>
      <c r="Q10" s="3" t="s">
        <v>21</v>
      </c>
      <c r="R10" s="3" t="s">
        <v>40</v>
      </c>
      <c r="S10" s="6" t="s">
        <v>102</v>
      </c>
      <c r="T10" s="6" t="s">
        <v>105</v>
      </c>
      <c r="U10" s="6" t="s">
        <v>109</v>
      </c>
      <c r="V10" s="3" t="s">
        <v>41</v>
      </c>
      <c r="W10" s="7" t="s">
        <v>42</v>
      </c>
      <c r="X10" s="8"/>
    </row>
    <row r="11" spans="1:24" ht="60" customHeight="1" thickTop="1" thickBot="1">
      <c r="A11" s="7">
        <v>6</v>
      </c>
      <c r="B11" s="4" t="s">
        <v>16</v>
      </c>
      <c r="C11" s="14" t="s">
        <v>43</v>
      </c>
      <c r="D11" s="15" t="s">
        <v>44</v>
      </c>
      <c r="E11" s="3" t="s">
        <v>19</v>
      </c>
      <c r="F11" s="29">
        <v>10</v>
      </c>
      <c r="G11" s="68">
        <v>945</v>
      </c>
      <c r="H11" s="32" t="s">
        <v>20</v>
      </c>
      <c r="I11" s="66">
        <v>945</v>
      </c>
      <c r="J11" s="54">
        <f t="shared" si="0"/>
        <v>1</v>
      </c>
      <c r="K11" s="60">
        <v>945</v>
      </c>
      <c r="L11" s="40" t="s">
        <v>20</v>
      </c>
      <c r="M11" s="60">
        <v>945</v>
      </c>
      <c r="N11" s="48">
        <f t="shared" si="1"/>
        <v>1</v>
      </c>
      <c r="O11" s="5"/>
      <c r="P11" s="59" t="s">
        <v>85</v>
      </c>
      <c r="Q11" s="3" t="s">
        <v>21</v>
      </c>
      <c r="R11" s="3" t="s">
        <v>45</v>
      </c>
      <c r="S11" s="6" t="s">
        <v>102</v>
      </c>
      <c r="T11" s="6" t="s">
        <v>105</v>
      </c>
      <c r="U11" s="6" t="s">
        <v>109</v>
      </c>
      <c r="V11" s="3" t="s">
        <v>46</v>
      </c>
      <c r="W11" s="7" t="s">
        <v>47</v>
      </c>
      <c r="X11" s="8"/>
    </row>
    <row r="12" spans="1:24" ht="60" customHeight="1" thickTop="1" thickBot="1">
      <c r="A12" s="148">
        <v>7</v>
      </c>
      <c r="B12" s="151" t="s">
        <v>16</v>
      </c>
      <c r="C12" s="148" t="s">
        <v>48</v>
      </c>
      <c r="D12" s="151" t="s">
        <v>49</v>
      </c>
      <c r="E12" s="174" t="s">
        <v>50</v>
      </c>
      <c r="F12" s="154">
        <v>140</v>
      </c>
      <c r="G12" s="157">
        <v>288607</v>
      </c>
      <c r="H12" s="34" t="s">
        <v>51</v>
      </c>
      <c r="I12" s="35">
        <v>55491</v>
      </c>
      <c r="J12" s="55">
        <f>I12/G12</f>
        <v>0.19227184371827433</v>
      </c>
      <c r="K12" s="160">
        <v>288607</v>
      </c>
      <c r="L12" s="42" t="s">
        <v>51</v>
      </c>
      <c r="M12" s="43">
        <v>55491</v>
      </c>
      <c r="N12" s="49">
        <f>M12/K12</f>
        <v>0.19227184371827433</v>
      </c>
      <c r="O12" s="16"/>
      <c r="P12" s="194" t="s">
        <v>99</v>
      </c>
      <c r="Q12" s="148" t="s">
        <v>21</v>
      </c>
      <c r="R12" s="148" t="s">
        <v>52</v>
      </c>
      <c r="S12" s="6" t="s">
        <v>102</v>
      </c>
      <c r="T12" s="6" t="s">
        <v>105</v>
      </c>
      <c r="U12" s="6" t="s">
        <v>109</v>
      </c>
      <c r="V12" s="148" t="s">
        <v>53</v>
      </c>
      <c r="W12" s="148" t="s">
        <v>54</v>
      </c>
      <c r="X12" s="177"/>
    </row>
    <row r="13" spans="1:24" ht="60" customHeight="1" thickTop="1" thickBot="1">
      <c r="A13" s="149"/>
      <c r="B13" s="152"/>
      <c r="C13" s="149"/>
      <c r="D13" s="152"/>
      <c r="E13" s="175"/>
      <c r="F13" s="155"/>
      <c r="G13" s="158"/>
      <c r="H13" s="36" t="s">
        <v>55</v>
      </c>
      <c r="I13" s="37">
        <v>39600</v>
      </c>
      <c r="J13" s="56">
        <f>I13/G12</f>
        <v>0.13721080916263292</v>
      </c>
      <c r="K13" s="161"/>
      <c r="L13" s="44" t="s">
        <v>55</v>
      </c>
      <c r="M13" s="45">
        <v>39600</v>
      </c>
      <c r="N13" s="50">
        <f>M13/K12</f>
        <v>0.13721080916263292</v>
      </c>
      <c r="O13" s="17">
        <f>SUM(M12:M14)</f>
        <v>288607</v>
      </c>
      <c r="P13" s="195"/>
      <c r="Q13" s="149"/>
      <c r="R13" s="149"/>
      <c r="S13" s="6" t="s">
        <v>102</v>
      </c>
      <c r="T13" s="6" t="s">
        <v>105</v>
      </c>
      <c r="U13" s="6" t="s">
        <v>109</v>
      </c>
      <c r="V13" s="149"/>
      <c r="W13" s="149"/>
      <c r="X13" s="178"/>
    </row>
    <row r="14" spans="1:24" ht="60" customHeight="1" thickTop="1" thickBot="1">
      <c r="A14" s="150"/>
      <c r="B14" s="153"/>
      <c r="C14" s="150"/>
      <c r="D14" s="153"/>
      <c r="E14" s="176"/>
      <c r="F14" s="156"/>
      <c r="G14" s="159"/>
      <c r="H14" s="38" t="s">
        <v>56</v>
      </c>
      <c r="I14" s="33">
        <v>193516</v>
      </c>
      <c r="J14" s="57">
        <f>I14/G12</f>
        <v>0.67051734711909272</v>
      </c>
      <c r="K14" s="162"/>
      <c r="L14" s="46" t="s">
        <v>56</v>
      </c>
      <c r="M14" s="47">
        <v>193516</v>
      </c>
      <c r="N14" s="51">
        <f>M14/K12</f>
        <v>0.67051734711909272</v>
      </c>
      <c r="O14" s="18"/>
      <c r="P14" s="196"/>
      <c r="Q14" s="150"/>
      <c r="R14" s="150"/>
      <c r="S14" s="6" t="s">
        <v>102</v>
      </c>
      <c r="T14" s="6" t="s">
        <v>105</v>
      </c>
      <c r="U14" s="6" t="s">
        <v>109</v>
      </c>
      <c r="V14" s="150"/>
      <c r="W14" s="150"/>
      <c r="X14" s="179"/>
    </row>
    <row r="15" spans="1:24" ht="60" customHeight="1" thickTop="1" thickBot="1">
      <c r="A15" s="19"/>
      <c r="B15" s="151" t="s">
        <v>16</v>
      </c>
      <c r="C15" s="151" t="s">
        <v>48</v>
      </c>
      <c r="D15" s="151" t="s">
        <v>57</v>
      </c>
      <c r="E15" s="174" t="s">
        <v>50</v>
      </c>
      <c r="F15" s="154">
        <v>55</v>
      </c>
      <c r="G15" s="157">
        <v>151614</v>
      </c>
      <c r="H15" s="34" t="s">
        <v>51</v>
      </c>
      <c r="I15" s="35">
        <v>26787</v>
      </c>
      <c r="J15" s="55">
        <f>I15/G15</f>
        <v>0.17667893466302584</v>
      </c>
      <c r="K15" s="160">
        <v>151614</v>
      </c>
      <c r="L15" s="42" t="s">
        <v>51</v>
      </c>
      <c r="M15" s="43">
        <v>26787</v>
      </c>
      <c r="N15" s="49">
        <f>M15/K15</f>
        <v>0.17667893466302584</v>
      </c>
      <c r="O15" s="16"/>
      <c r="P15" s="194" t="s">
        <v>86</v>
      </c>
      <c r="Q15" s="148" t="s">
        <v>21</v>
      </c>
      <c r="R15" s="148" t="s">
        <v>58</v>
      </c>
      <c r="S15" s="6" t="s">
        <v>102</v>
      </c>
      <c r="T15" s="6" t="s">
        <v>105</v>
      </c>
      <c r="U15" s="6" t="s">
        <v>109</v>
      </c>
      <c r="V15" s="148" t="s">
        <v>59</v>
      </c>
      <c r="W15" s="148" t="s">
        <v>60</v>
      </c>
      <c r="X15" s="177"/>
    </row>
    <row r="16" spans="1:24" ht="60" customHeight="1" thickTop="1" thickBot="1">
      <c r="A16" s="20"/>
      <c r="B16" s="152"/>
      <c r="C16" s="152"/>
      <c r="D16" s="152"/>
      <c r="E16" s="175"/>
      <c r="F16" s="155"/>
      <c r="G16" s="158"/>
      <c r="H16" s="36" t="s">
        <v>55</v>
      </c>
      <c r="I16" s="37">
        <v>18243</v>
      </c>
      <c r="J16" s="56">
        <f>I16/G15</f>
        <v>0.12032529977442716</v>
      </c>
      <c r="K16" s="161"/>
      <c r="L16" s="44" t="s">
        <v>55</v>
      </c>
      <c r="M16" s="45">
        <v>18243</v>
      </c>
      <c r="N16" s="50">
        <f>M16/K15</f>
        <v>0.12032529977442716</v>
      </c>
      <c r="O16" s="17">
        <f>SUM(M15:M17)</f>
        <v>151614</v>
      </c>
      <c r="P16" s="195"/>
      <c r="Q16" s="149"/>
      <c r="R16" s="149"/>
      <c r="S16" s="6" t="s">
        <v>102</v>
      </c>
      <c r="T16" s="6" t="s">
        <v>105</v>
      </c>
      <c r="U16" s="6" t="s">
        <v>109</v>
      </c>
      <c r="V16" s="149"/>
      <c r="W16" s="149"/>
      <c r="X16" s="178"/>
    </row>
    <row r="17" spans="1:24" ht="60" customHeight="1" thickTop="1" thickBot="1">
      <c r="A17" s="21">
        <v>8</v>
      </c>
      <c r="B17" s="153"/>
      <c r="C17" s="153"/>
      <c r="D17" s="153"/>
      <c r="E17" s="176"/>
      <c r="F17" s="156"/>
      <c r="G17" s="159"/>
      <c r="H17" s="38" t="s">
        <v>56</v>
      </c>
      <c r="I17" s="33">
        <v>106584</v>
      </c>
      <c r="J17" s="57">
        <f>I17/G15</f>
        <v>0.70299576556254695</v>
      </c>
      <c r="K17" s="162"/>
      <c r="L17" s="46" t="s">
        <v>56</v>
      </c>
      <c r="M17" s="47">
        <v>106584</v>
      </c>
      <c r="N17" s="51">
        <f>M17/K15</f>
        <v>0.70299576556254695</v>
      </c>
      <c r="O17" s="18"/>
      <c r="P17" s="196"/>
      <c r="Q17" s="150"/>
      <c r="R17" s="150"/>
      <c r="S17" s="6" t="s">
        <v>102</v>
      </c>
      <c r="T17" s="6" t="s">
        <v>105</v>
      </c>
      <c r="U17" s="6" t="s">
        <v>109</v>
      </c>
      <c r="V17" s="150"/>
      <c r="W17" s="150"/>
      <c r="X17" s="179"/>
    </row>
    <row r="18" spans="1:24" ht="60" customHeight="1" thickTop="1" thickBot="1">
      <c r="A18" s="19"/>
      <c r="B18" s="151" t="s">
        <v>16</v>
      </c>
      <c r="C18" s="151" t="s">
        <v>61</v>
      </c>
      <c r="D18" s="151" t="s">
        <v>62</v>
      </c>
      <c r="E18" s="148" t="s">
        <v>63</v>
      </c>
      <c r="F18" s="154">
        <v>289</v>
      </c>
      <c r="G18" s="157">
        <v>213070</v>
      </c>
      <c r="H18" s="34" t="s">
        <v>51</v>
      </c>
      <c r="I18" s="35">
        <v>33895</v>
      </c>
      <c r="J18" s="55">
        <f>I18/G18</f>
        <v>0.15907917585769935</v>
      </c>
      <c r="K18" s="197">
        <v>213070</v>
      </c>
      <c r="L18" s="42" t="s">
        <v>51</v>
      </c>
      <c r="M18" s="43">
        <v>33895</v>
      </c>
      <c r="N18" s="49">
        <f>M18/K18</f>
        <v>0.15907917585769935</v>
      </c>
      <c r="O18" s="16"/>
      <c r="P18" s="194" t="s">
        <v>100</v>
      </c>
      <c r="Q18" s="148" t="s">
        <v>21</v>
      </c>
      <c r="R18" s="148" t="s">
        <v>64</v>
      </c>
      <c r="S18" s="6" t="s">
        <v>102</v>
      </c>
      <c r="T18" s="6" t="s">
        <v>105</v>
      </c>
      <c r="U18" s="6" t="s">
        <v>109</v>
      </c>
      <c r="V18" s="148" t="s">
        <v>65</v>
      </c>
      <c r="W18" s="148" t="s">
        <v>66</v>
      </c>
      <c r="X18" s="177" t="s">
        <v>94</v>
      </c>
    </row>
    <row r="19" spans="1:24" ht="60" customHeight="1" thickTop="1" thickBot="1">
      <c r="A19" s="20"/>
      <c r="B19" s="152"/>
      <c r="C19" s="152"/>
      <c r="D19" s="152"/>
      <c r="E19" s="149"/>
      <c r="F19" s="155"/>
      <c r="G19" s="158"/>
      <c r="H19" s="36" t="s">
        <v>55</v>
      </c>
      <c r="I19" s="37">
        <v>29692</v>
      </c>
      <c r="J19" s="56">
        <f>I19/G18</f>
        <v>0.13935326418547894</v>
      </c>
      <c r="K19" s="198"/>
      <c r="L19" s="44" t="s">
        <v>55</v>
      </c>
      <c r="M19" s="45">
        <v>29692</v>
      </c>
      <c r="N19" s="50">
        <f>M19/K18</f>
        <v>0.13935326418547894</v>
      </c>
      <c r="O19" s="17">
        <f>SUM(M18:M20)</f>
        <v>213070</v>
      </c>
      <c r="P19" s="195"/>
      <c r="Q19" s="149"/>
      <c r="R19" s="149"/>
      <c r="S19" s="6" t="s">
        <v>102</v>
      </c>
      <c r="T19" s="6" t="s">
        <v>105</v>
      </c>
      <c r="U19" s="6" t="s">
        <v>109</v>
      </c>
      <c r="V19" s="149"/>
      <c r="W19" s="149"/>
      <c r="X19" s="178"/>
    </row>
    <row r="20" spans="1:24" ht="60" customHeight="1" thickTop="1" thickBot="1">
      <c r="A20" s="21">
        <v>9</v>
      </c>
      <c r="B20" s="153"/>
      <c r="C20" s="153"/>
      <c r="D20" s="153"/>
      <c r="E20" s="150"/>
      <c r="F20" s="156"/>
      <c r="G20" s="159"/>
      <c r="H20" s="38" t="s">
        <v>56</v>
      </c>
      <c r="I20" s="33">
        <v>149483</v>
      </c>
      <c r="J20" s="57">
        <f>I20/G18</f>
        <v>0.70156755995682174</v>
      </c>
      <c r="K20" s="199"/>
      <c r="L20" s="46" t="s">
        <v>56</v>
      </c>
      <c r="M20" s="47">
        <v>149483</v>
      </c>
      <c r="N20" s="51">
        <f>M20/K18</f>
        <v>0.70156755995682174</v>
      </c>
      <c r="O20" s="18"/>
      <c r="P20" s="196"/>
      <c r="Q20" s="150"/>
      <c r="R20" s="150"/>
      <c r="S20" s="6" t="s">
        <v>102</v>
      </c>
      <c r="T20" s="6" t="s">
        <v>105</v>
      </c>
      <c r="U20" s="6" t="s">
        <v>109</v>
      </c>
      <c r="V20" s="150"/>
      <c r="W20" s="150"/>
      <c r="X20" s="178"/>
    </row>
    <row r="21" spans="1:24" ht="60" customHeight="1" thickTop="1" thickBot="1">
      <c r="A21" s="148">
        <v>10</v>
      </c>
      <c r="B21" s="151" t="s">
        <v>16</v>
      </c>
      <c r="C21" s="151" t="s">
        <v>67</v>
      </c>
      <c r="D21" s="151" t="s">
        <v>62</v>
      </c>
      <c r="E21" s="148" t="s">
        <v>63</v>
      </c>
      <c r="F21" s="154">
        <v>289</v>
      </c>
      <c r="G21" s="157">
        <v>329463</v>
      </c>
      <c r="H21" s="34" t="s">
        <v>51</v>
      </c>
      <c r="I21" s="35">
        <v>56166</v>
      </c>
      <c r="J21" s="55">
        <f>I21/G21</f>
        <v>0.17047741324518989</v>
      </c>
      <c r="K21" s="197">
        <v>329463</v>
      </c>
      <c r="L21" s="42" t="s">
        <v>51</v>
      </c>
      <c r="M21" s="43">
        <v>56166</v>
      </c>
      <c r="N21" s="49">
        <f>M21/K21</f>
        <v>0.17047741324518989</v>
      </c>
      <c r="O21" s="16"/>
      <c r="P21" s="194" t="s">
        <v>92</v>
      </c>
      <c r="Q21" s="148" t="s">
        <v>21</v>
      </c>
      <c r="R21" s="148" t="s">
        <v>64</v>
      </c>
      <c r="S21" s="6" t="s">
        <v>102</v>
      </c>
      <c r="T21" s="6" t="s">
        <v>105</v>
      </c>
      <c r="U21" s="6" t="s">
        <v>109</v>
      </c>
      <c r="V21" s="148" t="s">
        <v>65</v>
      </c>
      <c r="W21" s="148" t="s">
        <v>68</v>
      </c>
      <c r="X21" s="178"/>
    </row>
    <row r="22" spans="1:24" ht="60" customHeight="1" thickTop="1" thickBot="1">
      <c r="A22" s="149"/>
      <c r="B22" s="152"/>
      <c r="C22" s="152"/>
      <c r="D22" s="152"/>
      <c r="E22" s="149"/>
      <c r="F22" s="155"/>
      <c r="G22" s="158"/>
      <c r="H22" s="36" t="s">
        <v>55</v>
      </c>
      <c r="I22" s="37">
        <v>42917</v>
      </c>
      <c r="J22" s="56">
        <f>I22/G21</f>
        <v>0.13026348937513468</v>
      </c>
      <c r="K22" s="198"/>
      <c r="L22" s="44" t="s">
        <v>55</v>
      </c>
      <c r="M22" s="45">
        <v>42917</v>
      </c>
      <c r="N22" s="50">
        <f>M22/K21</f>
        <v>0.13026348937513468</v>
      </c>
      <c r="O22" s="17">
        <f>SUM(M21:M23)</f>
        <v>329463</v>
      </c>
      <c r="P22" s="195"/>
      <c r="Q22" s="149"/>
      <c r="R22" s="149"/>
      <c r="S22" s="6" t="s">
        <v>102</v>
      </c>
      <c r="T22" s="6" t="s">
        <v>105</v>
      </c>
      <c r="U22" s="6" t="s">
        <v>109</v>
      </c>
      <c r="V22" s="149"/>
      <c r="W22" s="149"/>
      <c r="X22" s="178"/>
    </row>
    <row r="23" spans="1:24" ht="60" customHeight="1" thickTop="1" thickBot="1">
      <c r="A23" s="150"/>
      <c r="B23" s="153"/>
      <c r="C23" s="153"/>
      <c r="D23" s="153"/>
      <c r="E23" s="150"/>
      <c r="F23" s="156"/>
      <c r="G23" s="159"/>
      <c r="H23" s="38" t="s">
        <v>56</v>
      </c>
      <c r="I23" s="33">
        <v>230380</v>
      </c>
      <c r="J23" s="57">
        <f>I23/G21</f>
        <v>0.6992590973796754</v>
      </c>
      <c r="K23" s="199"/>
      <c r="L23" s="46" t="s">
        <v>56</v>
      </c>
      <c r="M23" s="47">
        <v>230380</v>
      </c>
      <c r="N23" s="51">
        <f>M23/K21</f>
        <v>0.6992590973796754</v>
      </c>
      <c r="O23" s="18"/>
      <c r="P23" s="196"/>
      <c r="Q23" s="150"/>
      <c r="R23" s="150"/>
      <c r="S23" s="6" t="s">
        <v>102</v>
      </c>
      <c r="T23" s="6" t="s">
        <v>105</v>
      </c>
      <c r="U23" s="6" t="s">
        <v>109</v>
      </c>
      <c r="V23" s="150"/>
      <c r="W23" s="150"/>
      <c r="X23" s="179"/>
    </row>
    <row r="24" spans="1:24" ht="60" customHeight="1" thickTop="1" thickBot="1">
      <c r="A24" s="148">
        <v>11</v>
      </c>
      <c r="B24" s="151" t="s">
        <v>16</v>
      </c>
      <c r="C24" s="151" t="s">
        <v>69</v>
      </c>
      <c r="D24" s="166" t="s">
        <v>96</v>
      </c>
      <c r="E24" s="148" t="s">
        <v>63</v>
      </c>
      <c r="F24" s="154">
        <v>60</v>
      </c>
      <c r="G24" s="157">
        <v>73090</v>
      </c>
      <c r="H24" s="34" t="s">
        <v>51</v>
      </c>
      <c r="I24" s="35">
        <v>13435</v>
      </c>
      <c r="J24" s="55">
        <f>I24/G24</f>
        <v>0.18381447530441922</v>
      </c>
      <c r="K24" s="197">
        <v>73090</v>
      </c>
      <c r="L24" s="42" t="s">
        <v>51</v>
      </c>
      <c r="M24" s="43">
        <v>13435</v>
      </c>
      <c r="N24" s="49">
        <f>M24/K24</f>
        <v>0.18381447530441922</v>
      </c>
      <c r="O24" s="16"/>
      <c r="P24" s="194" t="s">
        <v>101</v>
      </c>
      <c r="Q24" s="148" t="s">
        <v>21</v>
      </c>
      <c r="R24" s="148" t="s">
        <v>71</v>
      </c>
      <c r="S24" s="6" t="s">
        <v>102</v>
      </c>
      <c r="T24" s="6" t="s">
        <v>105</v>
      </c>
      <c r="U24" s="6" t="s">
        <v>109</v>
      </c>
      <c r="V24" s="148" t="s">
        <v>72</v>
      </c>
      <c r="W24" s="148" t="s">
        <v>73</v>
      </c>
      <c r="X24" s="151" t="s">
        <v>95</v>
      </c>
    </row>
    <row r="25" spans="1:24" ht="60" customHeight="1" thickTop="1" thickBot="1">
      <c r="A25" s="149"/>
      <c r="B25" s="152"/>
      <c r="C25" s="152"/>
      <c r="D25" s="167"/>
      <c r="E25" s="149"/>
      <c r="F25" s="155"/>
      <c r="G25" s="158"/>
      <c r="H25" s="36" t="s">
        <v>55</v>
      </c>
      <c r="I25" s="37">
        <v>10600</v>
      </c>
      <c r="J25" s="56">
        <f>I25/G24</f>
        <v>0.1450266794363114</v>
      </c>
      <c r="K25" s="198"/>
      <c r="L25" s="44" t="s">
        <v>55</v>
      </c>
      <c r="M25" s="45">
        <v>10600</v>
      </c>
      <c r="N25" s="50">
        <f>M25/K24</f>
        <v>0.1450266794363114</v>
      </c>
      <c r="O25" s="17">
        <f>SUM(M24:M26)</f>
        <v>73090</v>
      </c>
      <c r="P25" s="195"/>
      <c r="Q25" s="149"/>
      <c r="R25" s="149"/>
      <c r="S25" s="6" t="s">
        <v>102</v>
      </c>
      <c r="T25" s="6" t="s">
        <v>105</v>
      </c>
      <c r="U25" s="6" t="s">
        <v>109</v>
      </c>
      <c r="V25" s="149"/>
      <c r="W25" s="149"/>
      <c r="X25" s="152"/>
    </row>
    <row r="26" spans="1:24" ht="60" customHeight="1" thickTop="1" thickBot="1">
      <c r="A26" s="150"/>
      <c r="B26" s="153"/>
      <c r="C26" s="153"/>
      <c r="D26" s="168"/>
      <c r="E26" s="150"/>
      <c r="F26" s="156"/>
      <c r="G26" s="159"/>
      <c r="H26" s="38" t="s">
        <v>56</v>
      </c>
      <c r="I26" s="33">
        <v>49055</v>
      </c>
      <c r="J26" s="57">
        <f>I26/G24</f>
        <v>0.67115884525926939</v>
      </c>
      <c r="K26" s="199"/>
      <c r="L26" s="46" t="s">
        <v>56</v>
      </c>
      <c r="M26" s="47">
        <v>49055</v>
      </c>
      <c r="N26" s="51">
        <f>M26/K24</f>
        <v>0.67115884525926939</v>
      </c>
      <c r="O26" s="18"/>
      <c r="P26" s="196"/>
      <c r="Q26" s="150"/>
      <c r="R26" s="150"/>
      <c r="S26" s="6" t="s">
        <v>102</v>
      </c>
      <c r="T26" s="6" t="s">
        <v>105</v>
      </c>
      <c r="U26" s="6" t="s">
        <v>109</v>
      </c>
      <c r="V26" s="150"/>
      <c r="W26" s="150"/>
      <c r="X26" s="152"/>
    </row>
    <row r="27" spans="1:24" ht="60" customHeight="1" thickTop="1" thickBot="1">
      <c r="A27" s="148">
        <v>12</v>
      </c>
      <c r="B27" s="151" t="s">
        <v>16</v>
      </c>
      <c r="C27" s="151" t="s">
        <v>74</v>
      </c>
      <c r="D27" s="166" t="s">
        <v>96</v>
      </c>
      <c r="E27" s="148" t="s">
        <v>63</v>
      </c>
      <c r="F27" s="154">
        <v>40</v>
      </c>
      <c r="G27" s="157">
        <v>24312</v>
      </c>
      <c r="H27" s="34" t="s">
        <v>51</v>
      </c>
      <c r="I27" s="35">
        <v>4434</v>
      </c>
      <c r="J27" s="55">
        <f>I27/G27</f>
        <v>0.18237907206317869</v>
      </c>
      <c r="K27" s="160">
        <v>24312</v>
      </c>
      <c r="L27" s="42" t="s">
        <v>51</v>
      </c>
      <c r="M27" s="43">
        <v>4434</v>
      </c>
      <c r="N27" s="49">
        <f>M27/K27</f>
        <v>0.18237907206317869</v>
      </c>
      <c r="O27" s="16"/>
      <c r="P27" s="194" t="s">
        <v>70</v>
      </c>
      <c r="Q27" s="148" t="s">
        <v>21</v>
      </c>
      <c r="R27" s="148" t="s">
        <v>71</v>
      </c>
      <c r="S27" s="6" t="s">
        <v>102</v>
      </c>
      <c r="T27" s="6" t="s">
        <v>105</v>
      </c>
      <c r="U27" s="6" t="s">
        <v>109</v>
      </c>
      <c r="V27" s="148" t="s">
        <v>72</v>
      </c>
      <c r="W27" s="148" t="s">
        <v>75</v>
      </c>
      <c r="X27" s="152"/>
    </row>
    <row r="28" spans="1:24" ht="60" customHeight="1" thickTop="1" thickBot="1">
      <c r="A28" s="149"/>
      <c r="B28" s="152"/>
      <c r="C28" s="152"/>
      <c r="D28" s="167"/>
      <c r="E28" s="149"/>
      <c r="F28" s="155"/>
      <c r="G28" s="158"/>
      <c r="H28" s="36" t="s">
        <v>55</v>
      </c>
      <c r="I28" s="37">
        <v>2524</v>
      </c>
      <c r="J28" s="56">
        <f>I28/G27</f>
        <v>0.10381704508061862</v>
      </c>
      <c r="K28" s="161"/>
      <c r="L28" s="44" t="s">
        <v>55</v>
      </c>
      <c r="M28" s="45">
        <v>2524</v>
      </c>
      <c r="N28" s="50">
        <f>M28/K27</f>
        <v>0.10381704508061862</v>
      </c>
      <c r="O28" s="17">
        <f>SUM(M27:M29)</f>
        <v>24312</v>
      </c>
      <c r="P28" s="195"/>
      <c r="Q28" s="149"/>
      <c r="R28" s="149"/>
      <c r="S28" s="6" t="s">
        <v>102</v>
      </c>
      <c r="T28" s="6" t="s">
        <v>105</v>
      </c>
      <c r="U28" s="6" t="s">
        <v>109</v>
      </c>
      <c r="V28" s="149"/>
      <c r="W28" s="149"/>
      <c r="X28" s="152"/>
    </row>
    <row r="29" spans="1:24" ht="60" customHeight="1" thickTop="1" thickBot="1">
      <c r="A29" s="150"/>
      <c r="B29" s="153"/>
      <c r="C29" s="153"/>
      <c r="D29" s="168"/>
      <c r="E29" s="150"/>
      <c r="F29" s="156"/>
      <c r="G29" s="159"/>
      <c r="H29" s="38" t="s">
        <v>56</v>
      </c>
      <c r="I29" s="33">
        <v>17354</v>
      </c>
      <c r="J29" s="57">
        <f>I29/G27</f>
        <v>0.71380388285620266</v>
      </c>
      <c r="K29" s="162"/>
      <c r="L29" s="46" t="s">
        <v>56</v>
      </c>
      <c r="M29" s="47">
        <v>17354</v>
      </c>
      <c r="N29" s="51">
        <f>M29/K27</f>
        <v>0.71380388285620266</v>
      </c>
      <c r="O29" s="18"/>
      <c r="P29" s="196"/>
      <c r="Q29" s="150"/>
      <c r="R29" s="150"/>
      <c r="S29" s="6" t="s">
        <v>102</v>
      </c>
      <c r="T29" s="6" t="s">
        <v>105</v>
      </c>
      <c r="U29" s="6" t="s">
        <v>109</v>
      </c>
      <c r="V29" s="150"/>
      <c r="W29" s="150"/>
      <c r="X29" s="153"/>
    </row>
    <row r="30" spans="1:24" ht="60" customHeight="1" thickTop="1" thickBot="1">
      <c r="A30" s="148">
        <v>13</v>
      </c>
      <c r="B30" s="151" t="s">
        <v>16</v>
      </c>
      <c r="C30" s="151" t="s">
        <v>76</v>
      </c>
      <c r="D30" s="151" t="s">
        <v>77</v>
      </c>
      <c r="E30" s="148" t="s">
        <v>63</v>
      </c>
      <c r="F30" s="154">
        <v>75</v>
      </c>
      <c r="G30" s="157">
        <v>178320</v>
      </c>
      <c r="H30" s="34" t="s">
        <v>51</v>
      </c>
      <c r="I30" s="35">
        <v>33493</v>
      </c>
      <c r="J30" s="55">
        <f>I30/G30</f>
        <v>0.1878252579632122</v>
      </c>
      <c r="K30" s="160">
        <v>178320</v>
      </c>
      <c r="L30" s="42" t="s">
        <v>51</v>
      </c>
      <c r="M30" s="43">
        <v>33493</v>
      </c>
      <c r="N30" s="49">
        <f>M30/K30</f>
        <v>0.1878252579632122</v>
      </c>
      <c r="O30" s="16"/>
      <c r="P30" s="194" t="s">
        <v>110</v>
      </c>
      <c r="Q30" s="148" t="s">
        <v>21</v>
      </c>
      <c r="R30" s="148" t="s">
        <v>78</v>
      </c>
      <c r="S30" s="6" t="s">
        <v>102</v>
      </c>
      <c r="T30" s="6" t="s">
        <v>105</v>
      </c>
      <c r="U30" s="6" t="s">
        <v>109</v>
      </c>
      <c r="V30" s="148" t="s">
        <v>79</v>
      </c>
      <c r="W30" s="148" t="s">
        <v>80</v>
      </c>
      <c r="X30" s="151"/>
    </row>
    <row r="31" spans="1:24" ht="60" customHeight="1" thickTop="1" thickBot="1">
      <c r="A31" s="149"/>
      <c r="B31" s="152"/>
      <c r="C31" s="152"/>
      <c r="D31" s="152"/>
      <c r="E31" s="149"/>
      <c r="F31" s="155"/>
      <c r="G31" s="158"/>
      <c r="H31" s="36" t="s">
        <v>55</v>
      </c>
      <c r="I31" s="37">
        <v>26104</v>
      </c>
      <c r="J31" s="56">
        <f>I31/G30</f>
        <v>0.14638851502916106</v>
      </c>
      <c r="K31" s="161"/>
      <c r="L31" s="44" t="s">
        <v>55</v>
      </c>
      <c r="M31" s="45">
        <v>26104</v>
      </c>
      <c r="N31" s="50">
        <f>M31/K30</f>
        <v>0.14638851502916106</v>
      </c>
      <c r="O31" s="17">
        <f>SUM(M30:M32)</f>
        <v>178320</v>
      </c>
      <c r="P31" s="195"/>
      <c r="Q31" s="149"/>
      <c r="R31" s="149"/>
      <c r="S31" s="6" t="s">
        <v>102</v>
      </c>
      <c r="T31" s="6" t="s">
        <v>105</v>
      </c>
      <c r="U31" s="6" t="s">
        <v>109</v>
      </c>
      <c r="V31" s="149"/>
      <c r="W31" s="149"/>
      <c r="X31" s="152"/>
    </row>
    <row r="32" spans="1:24" ht="60" customHeight="1" thickTop="1" thickBot="1">
      <c r="A32" s="150"/>
      <c r="B32" s="153"/>
      <c r="C32" s="153"/>
      <c r="D32" s="153"/>
      <c r="E32" s="150"/>
      <c r="F32" s="156"/>
      <c r="G32" s="159"/>
      <c r="H32" s="38" t="s">
        <v>56</v>
      </c>
      <c r="I32" s="33">
        <v>118723</v>
      </c>
      <c r="J32" s="57">
        <f>I32/G30</f>
        <v>0.66578622700762669</v>
      </c>
      <c r="K32" s="162"/>
      <c r="L32" s="46" t="s">
        <v>56</v>
      </c>
      <c r="M32" s="47">
        <v>118723</v>
      </c>
      <c r="N32" s="51">
        <f>M32/K30</f>
        <v>0.66578622700762669</v>
      </c>
      <c r="O32" s="18"/>
      <c r="P32" s="196"/>
      <c r="Q32" s="150"/>
      <c r="R32" s="150"/>
      <c r="S32" s="6" t="s">
        <v>102</v>
      </c>
      <c r="T32" s="6" t="s">
        <v>105</v>
      </c>
      <c r="U32" s="6" t="s">
        <v>109</v>
      </c>
      <c r="V32" s="150"/>
      <c r="W32" s="150"/>
      <c r="X32" s="153"/>
    </row>
    <row r="33" spans="1:24" ht="60" customHeight="1" thickTop="1" thickBot="1">
      <c r="A33" s="3">
        <v>14</v>
      </c>
      <c r="B33" s="4" t="s">
        <v>16</v>
      </c>
      <c r="C33" s="14" t="s">
        <v>87</v>
      </c>
      <c r="D33" s="14" t="s">
        <v>82</v>
      </c>
      <c r="E33" s="3" t="s">
        <v>19</v>
      </c>
      <c r="F33" s="29">
        <v>7</v>
      </c>
      <c r="G33" s="68">
        <v>447</v>
      </c>
      <c r="H33" s="32" t="s">
        <v>20</v>
      </c>
      <c r="I33" s="32">
        <v>447</v>
      </c>
      <c r="J33" s="54">
        <f t="shared" ref="J33" si="2">I33/G33</f>
        <v>1</v>
      </c>
      <c r="K33" s="60">
        <v>447</v>
      </c>
      <c r="L33" s="40" t="s">
        <v>20</v>
      </c>
      <c r="M33" s="58">
        <v>447</v>
      </c>
      <c r="N33" s="48">
        <f>M33/K33</f>
        <v>1</v>
      </c>
      <c r="O33" s="5"/>
      <c r="P33" s="59" t="s">
        <v>84</v>
      </c>
      <c r="Q33" s="3" t="s">
        <v>21</v>
      </c>
      <c r="R33" s="6" t="s">
        <v>88</v>
      </c>
      <c r="S33" s="6" t="s">
        <v>102</v>
      </c>
      <c r="T33" s="6" t="s">
        <v>105</v>
      </c>
      <c r="U33" s="6" t="s">
        <v>109</v>
      </c>
      <c r="V33" s="3" t="s">
        <v>89</v>
      </c>
      <c r="W33" s="7" t="s">
        <v>83</v>
      </c>
      <c r="X33" s="27"/>
    </row>
    <row r="34" spans="1:24" ht="18.75" thickTop="1">
      <c r="B34" s="23"/>
      <c r="G34" s="24">
        <f>SUM(G6:G33)</f>
        <v>1274518</v>
      </c>
      <c r="H34" s="24"/>
      <c r="I34" s="24">
        <f>SUM(I6:I33)</f>
        <v>1274518</v>
      </c>
      <c r="J34" s="24"/>
      <c r="K34" s="24">
        <f>SUM(K6:K33)</f>
        <v>1274518</v>
      </c>
      <c r="L34" s="24"/>
      <c r="M34" s="24">
        <f>SUM(M6:M33)</f>
        <v>1274518</v>
      </c>
      <c r="N34" s="24"/>
      <c r="O34" s="24"/>
    </row>
    <row r="37" spans="1:24">
      <c r="K37" s="24"/>
    </row>
    <row r="38" spans="1:24" ht="24.95" customHeight="1">
      <c r="E38" s="202" t="s">
        <v>128</v>
      </c>
      <c r="F38" s="202"/>
      <c r="G38" s="202"/>
      <c r="H38" s="202"/>
      <c r="I38" s="202"/>
      <c r="J38" s="202" t="s">
        <v>129</v>
      </c>
      <c r="K38" s="202"/>
      <c r="L38" s="202"/>
      <c r="M38" s="202"/>
      <c r="N38" s="202"/>
      <c r="O38" s="92"/>
      <c r="P38" s="92"/>
    </row>
    <row r="39" spans="1:24" ht="24.95" customHeight="1"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92"/>
      <c r="P39" s="84"/>
    </row>
    <row r="40" spans="1:24" ht="24.95" customHeight="1">
      <c r="E40" s="76" t="s">
        <v>115</v>
      </c>
      <c r="F40" s="76"/>
      <c r="G40" s="76" t="s">
        <v>122</v>
      </c>
      <c r="H40" s="76" t="s">
        <v>117</v>
      </c>
      <c r="I40" s="76" t="s">
        <v>116</v>
      </c>
      <c r="J40" s="76" t="s">
        <v>115</v>
      </c>
      <c r="K40" s="76"/>
      <c r="L40" s="76" t="s">
        <v>122</v>
      </c>
      <c r="M40" s="76" t="s">
        <v>117</v>
      </c>
      <c r="N40" s="76" t="s">
        <v>116</v>
      </c>
      <c r="O40" s="92"/>
      <c r="P40" s="92"/>
    </row>
    <row r="41" spans="1:24" ht="24.95" customHeight="1">
      <c r="E41" s="76" t="s">
        <v>19</v>
      </c>
      <c r="F41" s="76"/>
      <c r="G41" s="77">
        <f>(M6+M7+M8+M9+M10+M11+M33)*0.2499</f>
        <v>4008.8958000000002</v>
      </c>
      <c r="H41" s="78">
        <v>0.79930000000000001</v>
      </c>
      <c r="I41" s="79">
        <f>G41*H41</f>
        <v>3204.3104129400003</v>
      </c>
      <c r="J41" s="76" t="s">
        <v>19</v>
      </c>
      <c r="K41" s="76"/>
      <c r="L41" s="77">
        <f>(M6+M7+M8+M9+M10+M11+M33)*0.5833</f>
        <v>9357.2986000000001</v>
      </c>
      <c r="M41" s="78">
        <v>0.85589999999999999</v>
      </c>
      <c r="N41" s="79">
        <f>L41*M41</f>
        <v>8008.9118717399997</v>
      </c>
      <c r="O41" s="93"/>
      <c r="P41" s="93"/>
    </row>
    <row r="42" spans="1:24" ht="24.95" customHeight="1">
      <c r="E42" s="200" t="s">
        <v>118</v>
      </c>
      <c r="F42" s="76" t="s">
        <v>119</v>
      </c>
      <c r="G42" s="77">
        <f>(M12+M15)*0.2499</f>
        <v>20561.272199999999</v>
      </c>
      <c r="H42" s="78">
        <v>0.79930000000000001</v>
      </c>
      <c r="I42" s="79">
        <f t="shared" ref="I42:I47" si="3">G42*H42</f>
        <v>16434.62486946</v>
      </c>
      <c r="J42" s="200" t="s">
        <v>118</v>
      </c>
      <c r="K42" s="76" t="s">
        <v>119</v>
      </c>
      <c r="L42" s="77">
        <f>(M12+M15)*0.5833</f>
        <v>47992.757400000002</v>
      </c>
      <c r="M42" s="78">
        <v>0.85589999999999999</v>
      </c>
      <c r="N42" s="79">
        <f t="shared" ref="N42:N47" si="4">L42*M42</f>
        <v>41077.001058660004</v>
      </c>
      <c r="O42" s="93"/>
      <c r="P42" s="93"/>
    </row>
    <row r="43" spans="1:24" ht="24.95" customHeight="1">
      <c r="E43" s="141"/>
      <c r="F43" s="76" t="s">
        <v>120</v>
      </c>
      <c r="G43" s="77">
        <f>(M13+M16)*0.2499</f>
        <v>14454.965700000001</v>
      </c>
      <c r="H43" s="78">
        <v>0.79930000000000001</v>
      </c>
      <c r="I43" s="79">
        <f t="shared" si="3"/>
        <v>11553.854084010001</v>
      </c>
      <c r="J43" s="141"/>
      <c r="K43" s="76" t="s">
        <v>120</v>
      </c>
      <c r="L43" s="77">
        <f>(M13+M16)*0.5833</f>
        <v>33739.821900000003</v>
      </c>
      <c r="M43" s="78">
        <v>0.85589999999999999</v>
      </c>
      <c r="N43" s="79">
        <f t="shared" si="4"/>
        <v>28877.913564210001</v>
      </c>
      <c r="O43" s="93"/>
      <c r="P43" s="93"/>
    </row>
    <row r="44" spans="1:24" ht="24.95" customHeight="1">
      <c r="E44" s="201"/>
      <c r="F44" s="76" t="s">
        <v>121</v>
      </c>
      <c r="G44" s="77">
        <f>(M14+M17)*0.2499</f>
        <v>74994.990000000005</v>
      </c>
      <c r="H44" s="78">
        <v>0.79930000000000001</v>
      </c>
      <c r="I44" s="79">
        <f t="shared" si="3"/>
        <v>59943.495507000007</v>
      </c>
      <c r="J44" s="201"/>
      <c r="K44" s="76" t="s">
        <v>121</v>
      </c>
      <c r="L44" s="77">
        <f>(M14+M17)*0.5833</f>
        <v>175048.33000000002</v>
      </c>
      <c r="M44" s="78">
        <v>0.85589999999999999</v>
      </c>
      <c r="N44" s="79">
        <f t="shared" si="4"/>
        <v>149823.865647</v>
      </c>
      <c r="O44" s="93"/>
      <c r="P44" s="93"/>
    </row>
    <row r="45" spans="1:24" ht="24.95" customHeight="1">
      <c r="E45" s="200" t="s">
        <v>63</v>
      </c>
      <c r="F45" s="76" t="s">
        <v>119</v>
      </c>
      <c r="G45" s="77">
        <f>(M18+M21+M24+M27+M30)*0.2499</f>
        <v>35341.6077</v>
      </c>
      <c r="H45" s="78">
        <v>0.79930000000000001</v>
      </c>
      <c r="I45" s="79">
        <f t="shared" si="3"/>
        <v>28248.547034610001</v>
      </c>
      <c r="J45" s="200" t="s">
        <v>63</v>
      </c>
      <c r="K45" s="76" t="s">
        <v>119</v>
      </c>
      <c r="L45" s="77">
        <f>(M18+M21+M24+M27+M30)*0.5833</f>
        <v>82492.035900000003</v>
      </c>
      <c r="M45" s="78">
        <v>0.85589999999999999</v>
      </c>
      <c r="N45" s="79">
        <f t="shared" si="4"/>
        <v>70604.933526809997</v>
      </c>
      <c r="O45" s="93"/>
      <c r="P45" s="93"/>
    </row>
    <row r="46" spans="1:24" ht="24.95" customHeight="1">
      <c r="E46" s="141"/>
      <c r="F46" s="76" t="s">
        <v>120</v>
      </c>
      <c r="G46" s="77">
        <f>(M19+M22+M25+M28+M31)*0.2499</f>
        <v>27948.066300000002</v>
      </c>
      <c r="H46" s="78">
        <v>0.79930000000000001</v>
      </c>
      <c r="I46" s="79">
        <f t="shared" si="3"/>
        <v>22338.889393590001</v>
      </c>
      <c r="J46" s="141"/>
      <c r="K46" s="76" t="s">
        <v>120</v>
      </c>
      <c r="L46" s="77">
        <f>(M19+M22+M25+M28+M31)*0.5833</f>
        <v>65234.522100000002</v>
      </c>
      <c r="M46" s="78">
        <v>0.85589999999999999</v>
      </c>
      <c r="N46" s="79">
        <f t="shared" si="4"/>
        <v>55834.227465390002</v>
      </c>
      <c r="O46" s="93"/>
      <c r="P46" s="93"/>
    </row>
    <row r="47" spans="1:24" ht="24.95" customHeight="1">
      <c r="E47" s="201"/>
      <c r="F47" s="76" t="s">
        <v>121</v>
      </c>
      <c r="G47" s="77">
        <f>(M20+M23+M26+M29+M32)*0.2499</f>
        <v>141192.25049999999</v>
      </c>
      <c r="H47" s="78">
        <v>0.79930000000000001</v>
      </c>
      <c r="I47" s="79">
        <f t="shared" si="3"/>
        <v>112854.96582465</v>
      </c>
      <c r="J47" s="201"/>
      <c r="K47" s="76" t="s">
        <v>121</v>
      </c>
      <c r="L47" s="77">
        <f>(M20+M23+M26+M29+M32)*0.5833</f>
        <v>329561.58350000001</v>
      </c>
      <c r="M47" s="78">
        <v>0.85589999999999999</v>
      </c>
      <c r="N47" s="79">
        <f t="shared" si="4"/>
        <v>282071.75931764999</v>
      </c>
      <c r="O47" s="93"/>
      <c r="P47" s="93"/>
    </row>
    <row r="48" spans="1:24" ht="24.95" customHeight="1" thickBot="1">
      <c r="E48" s="80"/>
      <c r="F48" s="80"/>
      <c r="G48" s="83">
        <f>SUM(G41:G47)</f>
        <v>318502.04819999996</v>
      </c>
      <c r="H48" s="90" t="s">
        <v>123</v>
      </c>
      <c r="I48" s="91">
        <f>SUM(I41:I47)</f>
        <v>254578.68712626002</v>
      </c>
      <c r="J48" s="80"/>
      <c r="K48" s="80"/>
      <c r="L48" s="83">
        <f>SUM(L41:L47)</f>
        <v>743426.34940000006</v>
      </c>
      <c r="M48" s="90" t="s">
        <v>123</v>
      </c>
      <c r="N48" s="91">
        <f>SUM(N41:N47)</f>
        <v>636298.61245145998</v>
      </c>
      <c r="O48" s="94"/>
      <c r="P48" s="94"/>
    </row>
    <row r="49" spans="5:16" ht="24.95" customHeight="1" thickBot="1">
      <c r="F49" s="88" t="s">
        <v>130</v>
      </c>
      <c r="G49" s="89">
        <f>SUM(G41:G47)</f>
        <v>318502.04819999996</v>
      </c>
      <c r="H49" s="81" t="s">
        <v>124</v>
      </c>
      <c r="I49" s="82">
        <f>I48/G49</f>
        <v>0.79930000000000012</v>
      </c>
      <c r="K49" s="88" t="s">
        <v>130</v>
      </c>
      <c r="L49" s="89">
        <f>SUM(L41:L47)</f>
        <v>743426.34940000006</v>
      </c>
      <c r="M49" s="81" t="s">
        <v>124</v>
      </c>
      <c r="N49" s="82">
        <f>N48/L49</f>
        <v>0.85589999999999988</v>
      </c>
      <c r="O49" s="95"/>
      <c r="P49" s="95"/>
    </row>
    <row r="50" spans="5:16" ht="24.95" customHeight="1">
      <c r="F50" s="85" t="s">
        <v>125</v>
      </c>
      <c r="G50" s="87">
        <f>G41</f>
        <v>4008.8958000000002</v>
      </c>
      <c r="K50" s="85" t="s">
        <v>125</v>
      </c>
      <c r="L50" s="87">
        <f>L41</f>
        <v>9357.2986000000001</v>
      </c>
      <c r="O50" s="96"/>
      <c r="P50" s="97"/>
    </row>
    <row r="51" spans="5:16" ht="24.95" customHeight="1">
      <c r="F51" s="86" t="s">
        <v>126</v>
      </c>
      <c r="G51" s="83">
        <f>SUM(G42:G44)</f>
        <v>110011.2279</v>
      </c>
      <c r="K51" s="86" t="s">
        <v>126</v>
      </c>
      <c r="L51" s="83">
        <f>SUM(L42:L44)</f>
        <v>256780.90930000003</v>
      </c>
      <c r="O51" s="98"/>
      <c r="P51" s="99"/>
    </row>
    <row r="52" spans="5:16" ht="24.95" customHeight="1">
      <c r="F52" s="86" t="s">
        <v>127</v>
      </c>
      <c r="G52" s="83">
        <f>SUM(G45:G47)</f>
        <v>204481.92449999999</v>
      </c>
      <c r="K52" s="86" t="s">
        <v>127</v>
      </c>
      <c r="L52" s="83">
        <f>SUM(L45:L47)</f>
        <v>477288.14150000003</v>
      </c>
      <c r="O52" s="100"/>
      <c r="P52" s="101"/>
    </row>
    <row r="53" spans="5:16" ht="24.95" customHeight="1">
      <c r="H53" s="102"/>
      <c r="I53" s="103"/>
      <c r="K53" s="84"/>
      <c r="L53" s="84"/>
      <c r="M53" s="84"/>
      <c r="N53" s="84"/>
      <c r="O53" s="84"/>
      <c r="P53" s="84"/>
    </row>
    <row r="54" spans="5:16" ht="24.95" customHeight="1" thickBot="1">
      <c r="E54" s="106" t="s">
        <v>130</v>
      </c>
      <c r="F54" s="107">
        <f>G49+L49</f>
        <v>1061928.3976</v>
      </c>
      <c r="G54" s="106"/>
      <c r="H54" s="108" t="s">
        <v>131</v>
      </c>
      <c r="I54" s="109">
        <f>(I48+N48)/F54</f>
        <v>0.83892407585213635</v>
      </c>
      <c r="J54" s="106"/>
      <c r="K54" s="106"/>
      <c r="L54" s="110" t="s">
        <v>116</v>
      </c>
      <c r="M54" s="109">
        <f>F54*I54</f>
        <v>890877.29957772</v>
      </c>
      <c r="N54" s="2"/>
    </row>
    <row r="55" spans="5:16" ht="24.95" customHeight="1" thickTop="1">
      <c r="H55" s="104"/>
      <c r="I55" s="105"/>
    </row>
    <row r="56" spans="5:16" ht="24.95" customHeight="1">
      <c r="H56" s="104"/>
      <c r="I56" s="105"/>
    </row>
    <row r="59" spans="5:16">
      <c r="E59" t="s">
        <v>132</v>
      </c>
      <c r="G59" s="24">
        <f>SUM(M18:M23)</f>
        <v>542533</v>
      </c>
    </row>
  </sheetData>
  <mergeCells count="117">
    <mergeCell ref="G27:G29"/>
    <mergeCell ref="K27:K29"/>
    <mergeCell ref="P27:P29"/>
    <mergeCell ref="E45:E47"/>
    <mergeCell ref="J38:N38"/>
    <mergeCell ref="J42:J44"/>
    <mergeCell ref="J45:J47"/>
    <mergeCell ref="W30:W32"/>
    <mergeCell ref="X30:X32"/>
    <mergeCell ref="E38:I38"/>
    <mergeCell ref="E42:E44"/>
    <mergeCell ref="G30:G32"/>
    <mergeCell ref="K30:K32"/>
    <mergeCell ref="P30:P32"/>
    <mergeCell ref="Q30:Q32"/>
    <mergeCell ref="R30:R32"/>
    <mergeCell ref="V30:V32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F30:F32"/>
    <mergeCell ref="P24:P26"/>
    <mergeCell ref="Q24:Q26"/>
    <mergeCell ref="R24:R26"/>
    <mergeCell ref="V24:V26"/>
    <mergeCell ref="W24:W26"/>
    <mergeCell ref="X24:X29"/>
    <mergeCell ref="W27:W29"/>
    <mergeCell ref="V21:V23"/>
    <mergeCell ref="W21:W23"/>
    <mergeCell ref="P21:P23"/>
    <mergeCell ref="Q21:Q23"/>
    <mergeCell ref="R21:R23"/>
    <mergeCell ref="Q27:Q29"/>
    <mergeCell ref="R27:R29"/>
    <mergeCell ref="V27:V29"/>
    <mergeCell ref="A24:A26"/>
    <mergeCell ref="B24:B26"/>
    <mergeCell ref="C24:C26"/>
    <mergeCell ref="D24:D26"/>
    <mergeCell ref="E24:E26"/>
    <mergeCell ref="F24:F26"/>
    <mergeCell ref="G24:G26"/>
    <mergeCell ref="K24:K26"/>
    <mergeCell ref="F21:F23"/>
    <mergeCell ref="G21:G23"/>
    <mergeCell ref="K21:K23"/>
    <mergeCell ref="Q18:Q20"/>
    <mergeCell ref="R18:R20"/>
    <mergeCell ref="V18:V20"/>
    <mergeCell ref="W18:W20"/>
    <mergeCell ref="X18:X23"/>
    <mergeCell ref="A21:A23"/>
    <mergeCell ref="B21:B23"/>
    <mergeCell ref="C21:C23"/>
    <mergeCell ref="D21:D23"/>
    <mergeCell ref="E21:E23"/>
    <mergeCell ref="B18:B20"/>
    <mergeCell ref="C18:C20"/>
    <mergeCell ref="D18:D20"/>
    <mergeCell ref="E18:E20"/>
    <mergeCell ref="F18:F20"/>
    <mergeCell ref="G18:G20"/>
    <mergeCell ref="K18:K20"/>
    <mergeCell ref="P18:P20"/>
    <mergeCell ref="G15:G17"/>
    <mergeCell ref="K15:K17"/>
    <mergeCell ref="P15:P17"/>
    <mergeCell ref="Q12:Q14"/>
    <mergeCell ref="R12:R14"/>
    <mergeCell ref="V12:V14"/>
    <mergeCell ref="W12:W14"/>
    <mergeCell ref="X12:X14"/>
    <mergeCell ref="B15:B17"/>
    <mergeCell ref="C15:C17"/>
    <mergeCell ref="D15:D17"/>
    <mergeCell ref="E15:E17"/>
    <mergeCell ref="F15:F17"/>
    <mergeCell ref="W15:W17"/>
    <mergeCell ref="X15:X17"/>
    <mergeCell ref="Q15:Q17"/>
    <mergeCell ref="R15:R17"/>
    <mergeCell ref="V15:V17"/>
    <mergeCell ref="A12:A14"/>
    <mergeCell ref="B12:B14"/>
    <mergeCell ref="C12:C14"/>
    <mergeCell ref="D12:D14"/>
    <mergeCell ref="E12:E14"/>
    <mergeCell ref="F12:F14"/>
    <mergeCell ref="G12:G14"/>
    <mergeCell ref="K12:K14"/>
    <mergeCell ref="P12:P14"/>
    <mergeCell ref="A2:X3"/>
    <mergeCell ref="A4:A5"/>
    <mergeCell ref="C4:C5"/>
    <mergeCell ref="D4:D5"/>
    <mergeCell ref="E4:E5"/>
    <mergeCell ref="F4:F5"/>
    <mergeCell ref="G4:J4"/>
    <mergeCell ref="K4:N4"/>
    <mergeCell ref="P4:P5"/>
    <mergeCell ref="Q4:Q5"/>
    <mergeCell ref="X4:X5"/>
    <mergeCell ref="R4:R5"/>
    <mergeCell ref="S4:S5"/>
    <mergeCell ref="T4:T5"/>
    <mergeCell ref="U4:U5"/>
    <mergeCell ref="V4:V5"/>
    <mergeCell ref="W4:W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elektrycy</dc:creator>
  <cp:lastModifiedBy>Paluchowski</cp:lastModifiedBy>
  <cp:lastPrinted>2022-07-25T07:45:28Z</cp:lastPrinted>
  <dcterms:created xsi:type="dcterms:W3CDTF">2015-09-14T05:54:56Z</dcterms:created>
  <dcterms:modified xsi:type="dcterms:W3CDTF">2022-07-25T07:45:51Z</dcterms:modified>
</cp:coreProperties>
</file>